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docs.live.net/6f7f010f73276a7a/Documents/!Club Records/"/>
    </mc:Choice>
  </mc:AlternateContent>
  <xr:revisionPtr revIDLastSave="998" documentId="8_{EC384E31-C636-4DFE-870A-150E47D4770D}" xr6:coauthVersionLast="47" xr6:coauthVersionMax="47" xr10:uidLastSave="{903E960A-0160-4005-9FF2-E10BFA3CD65B}"/>
  <bookViews>
    <workbookView xWindow="-120" yWindow="-120" windowWidth="29040" windowHeight="15720" xr2:uid="{F63F8360-8469-426B-A6E8-6E1C596354CA}"/>
  </bookViews>
  <sheets>
    <sheet name="Active All" sheetId="1" r:id="rId1"/>
    <sheet name="Tenure All" sheetId="2" r:id="rId2"/>
    <sheet name="All CSA Members" sheetId="3" r:id="rId3"/>
    <sheet name="All USA Members" sheetId="4" r:id="rId4"/>
    <sheet name="Historical Numbers" sheetId="5" r:id="rId5"/>
  </sheets>
  <definedNames>
    <definedName name="_xlnm._FilterDatabase" localSheetId="0" hidden="1">'Active All'!$A$1:$E$1</definedName>
    <definedName name="_xlnm._FilterDatabase" localSheetId="3" hidden="1">'All USA Members'!$K$38:$L$41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93" i="2" l="1"/>
  <c r="T108" i="2"/>
  <c r="N34" i="4"/>
  <c r="M34" i="4"/>
  <c r="L34" i="4"/>
  <c r="L35" i="3"/>
  <c r="M35" i="3"/>
  <c r="N35" i="3"/>
  <c r="N34" i="3"/>
  <c r="M34" i="3"/>
  <c r="L34" i="3"/>
  <c r="E993" i="2" l="1"/>
  <c r="E876" i="2"/>
  <c r="E815" i="2"/>
  <c r="E707" i="2"/>
  <c r="E679" i="2"/>
  <c r="T247" i="2"/>
  <c r="T200" i="2"/>
  <c r="T113" i="2"/>
  <c r="T74" i="2"/>
  <c r="M30" i="1" l="1"/>
  <c r="M34" i="1" s="1"/>
  <c r="M32" i="1"/>
  <c r="E541" i="2" l="1"/>
  <c r="T195" i="2"/>
  <c r="T95" i="2"/>
  <c r="T69" i="2"/>
  <c r="E536" i="2" l="1"/>
  <c r="E224" i="2"/>
  <c r="E772" i="2"/>
  <c r="E705" i="2"/>
  <c r="E648" i="2"/>
  <c r="T206" i="2"/>
  <c r="T186" i="2"/>
  <c r="T154" i="2"/>
  <c r="T128" i="2"/>
  <c r="T68" i="2"/>
  <c r="T55" i="2"/>
  <c r="T19" i="2"/>
  <c r="B42" i="5" l="1"/>
  <c r="T192" i="2" l="1"/>
  <c r="T90" i="2"/>
  <c r="E1140" i="2"/>
  <c r="E994" i="2"/>
  <c r="E962" i="2"/>
  <c r="E824" i="2"/>
  <c r="E798" i="2"/>
  <c r="E693" i="2"/>
  <c r="E929" i="2" l="1"/>
  <c r="T142" i="2" l="1"/>
  <c r="T6" i="2"/>
  <c r="E1132" i="2"/>
  <c r="E1033" i="2"/>
  <c r="E853" i="2"/>
  <c r="E786" i="2"/>
  <c r="E489" i="2"/>
  <c r="E468" i="2"/>
  <c r="E313" i="2"/>
  <c r="B41" i="5" l="1"/>
  <c r="T126" i="2" l="1"/>
  <c r="T22" i="2"/>
  <c r="E131" i="2"/>
  <c r="E245" i="2"/>
  <c r="E412" i="2"/>
  <c r="E509" i="2"/>
  <c r="E901" i="2"/>
  <c r="E988" i="2"/>
  <c r="M8" i="1"/>
  <c r="M17" i="1"/>
  <c r="E737" i="2" l="1"/>
  <c r="Q15" i="4"/>
  <c r="E591" i="2"/>
  <c r="E382" i="2"/>
  <c r="B40" i="5" l="1"/>
  <c r="E1175" i="2" l="1"/>
  <c r="B29" i="5" l="1"/>
  <c r="B30" i="5"/>
  <c r="B31" i="5"/>
  <c r="B32" i="5"/>
  <c r="B33" i="5"/>
  <c r="B34" i="5"/>
  <c r="B35" i="5"/>
  <c r="B36" i="5"/>
  <c r="B37" i="5"/>
  <c r="B38" i="5"/>
  <c r="B39" i="5"/>
  <c r="M31" i="1" l="1"/>
  <c r="M29" i="1"/>
  <c r="N8" i="4"/>
  <c r="L8" i="4"/>
  <c r="L40" i="4"/>
  <c r="T12" i="4"/>
  <c r="L39" i="4"/>
  <c r="T11" i="4"/>
  <c r="T10" i="4"/>
  <c r="T9" i="4"/>
  <c r="T8" i="4"/>
  <c r="N33" i="4"/>
  <c r="M33" i="4"/>
  <c r="L33" i="4"/>
  <c r="T7" i="4"/>
  <c r="N32" i="4"/>
  <c r="M32" i="4"/>
  <c r="L32" i="4"/>
  <c r="T6" i="4"/>
  <c r="N31" i="4"/>
  <c r="M31" i="4"/>
  <c r="L31" i="4"/>
  <c r="T5" i="4"/>
  <c r="N30" i="4"/>
  <c r="M30" i="4"/>
  <c r="L30" i="4"/>
  <c r="T4" i="4"/>
  <c r="N29" i="4"/>
  <c r="M29" i="4"/>
  <c r="L29" i="4"/>
  <c r="N28" i="4"/>
  <c r="M28" i="4"/>
  <c r="L28" i="4"/>
  <c r="N27" i="4"/>
  <c r="M27" i="4"/>
  <c r="L27" i="4"/>
  <c r="N26" i="4"/>
  <c r="M26" i="4"/>
  <c r="L26" i="4"/>
  <c r="N25" i="4"/>
  <c r="M25" i="4"/>
  <c r="L25" i="4"/>
  <c r="N24" i="4"/>
  <c r="M24" i="4"/>
  <c r="L24" i="4"/>
  <c r="Q21" i="4"/>
  <c r="N23" i="4"/>
  <c r="M23" i="4"/>
  <c r="L23" i="4"/>
  <c r="Q20" i="4"/>
  <c r="N22" i="4"/>
  <c r="M22" i="4"/>
  <c r="L22" i="4"/>
  <c r="N21" i="4"/>
  <c r="M21" i="4"/>
  <c r="L21" i="4"/>
  <c r="N20" i="4"/>
  <c r="M20" i="4"/>
  <c r="L20" i="4"/>
  <c r="N19" i="4"/>
  <c r="M19" i="4"/>
  <c r="L19" i="4"/>
  <c r="N18" i="4"/>
  <c r="M18" i="4"/>
  <c r="L18" i="4"/>
  <c r="N17" i="4"/>
  <c r="M17" i="4"/>
  <c r="L17" i="4"/>
  <c r="Q16" i="4"/>
  <c r="N16" i="4"/>
  <c r="M16" i="4"/>
  <c r="L16" i="4"/>
  <c r="N15" i="4"/>
  <c r="M15" i="4"/>
  <c r="L15" i="4"/>
  <c r="Q14" i="4"/>
  <c r="N14" i="4"/>
  <c r="M14" i="4"/>
  <c r="L14" i="4"/>
  <c r="Q13" i="4"/>
  <c r="N13" i="4"/>
  <c r="M13" i="4"/>
  <c r="L13" i="4"/>
  <c r="Q12" i="4"/>
  <c r="N12" i="4"/>
  <c r="M12" i="4"/>
  <c r="L12" i="4"/>
  <c r="Q11" i="4"/>
  <c r="N11" i="4"/>
  <c r="M11" i="4"/>
  <c r="L11" i="4"/>
  <c r="Q10" i="4"/>
  <c r="N10" i="4"/>
  <c r="M10" i="4"/>
  <c r="L10" i="4"/>
  <c r="Q9" i="4"/>
  <c r="N9" i="4"/>
  <c r="M9" i="4"/>
  <c r="L9" i="4"/>
  <c r="Q8" i="4"/>
  <c r="Q7" i="4"/>
  <c r="N7" i="4"/>
  <c r="L7" i="4"/>
  <c r="Q6" i="4"/>
  <c r="N6" i="4"/>
  <c r="L6" i="4"/>
  <c r="Q5" i="4"/>
  <c r="N5" i="4"/>
  <c r="L5" i="4"/>
  <c r="L41" i="3"/>
  <c r="T12" i="3"/>
  <c r="T11" i="3"/>
  <c r="T10" i="3"/>
  <c r="T9" i="3"/>
  <c r="T8" i="3"/>
  <c r="T7" i="3"/>
  <c r="T6" i="3"/>
  <c r="T5" i="3"/>
  <c r="T4" i="3"/>
  <c r="L40" i="3"/>
  <c r="N33" i="3"/>
  <c r="M33" i="3"/>
  <c r="L33" i="3"/>
  <c r="N32" i="3"/>
  <c r="M32" i="3"/>
  <c r="L32" i="3"/>
  <c r="N31" i="3"/>
  <c r="M31" i="3"/>
  <c r="L31" i="3"/>
  <c r="N30" i="3"/>
  <c r="M30" i="3"/>
  <c r="L30" i="3"/>
  <c r="N29" i="3"/>
  <c r="M29" i="3"/>
  <c r="L29" i="3"/>
  <c r="N28" i="3"/>
  <c r="M28" i="3"/>
  <c r="L28" i="3"/>
  <c r="N27" i="3"/>
  <c r="M27" i="3"/>
  <c r="L27" i="3"/>
  <c r="N26" i="3"/>
  <c r="M26" i="3"/>
  <c r="L26" i="3"/>
  <c r="N25" i="3"/>
  <c r="M25" i="3"/>
  <c r="L25" i="3"/>
  <c r="N24" i="3"/>
  <c r="M24" i="3"/>
  <c r="L24" i="3"/>
  <c r="N23" i="3"/>
  <c r="M23" i="3"/>
  <c r="L23" i="3"/>
  <c r="N22" i="3"/>
  <c r="M22" i="3"/>
  <c r="L22" i="3"/>
  <c r="Q21" i="3"/>
  <c r="N21" i="3"/>
  <c r="M21" i="3"/>
  <c r="L21" i="3"/>
  <c r="Q20" i="3"/>
  <c r="N20" i="3"/>
  <c r="M20" i="3"/>
  <c r="L20" i="3"/>
  <c r="N19" i="3"/>
  <c r="M19" i="3"/>
  <c r="L19" i="3"/>
  <c r="N18" i="3"/>
  <c r="M18" i="3"/>
  <c r="L18" i="3"/>
  <c r="N17" i="3"/>
  <c r="M17" i="3"/>
  <c r="L17" i="3"/>
  <c r="Q16" i="3"/>
  <c r="N16" i="3"/>
  <c r="M16" i="3"/>
  <c r="L16" i="3"/>
  <c r="Q15" i="3"/>
  <c r="N15" i="3"/>
  <c r="M15" i="3"/>
  <c r="L15" i="3"/>
  <c r="Q14" i="3"/>
  <c r="N14" i="3"/>
  <c r="M14" i="3"/>
  <c r="L14" i="3"/>
  <c r="Q13" i="3"/>
  <c r="N13" i="3"/>
  <c r="M13" i="3"/>
  <c r="L13" i="3"/>
  <c r="Q12" i="3"/>
  <c r="N12" i="3"/>
  <c r="M12" i="3"/>
  <c r="L12" i="3"/>
  <c r="Q11" i="3"/>
  <c r="N11" i="3"/>
  <c r="M11" i="3"/>
  <c r="L11" i="3"/>
  <c r="Q10" i="3"/>
  <c r="N10" i="3"/>
  <c r="M10" i="3"/>
  <c r="L10" i="3"/>
  <c r="Q9" i="3"/>
  <c r="N9" i="3"/>
  <c r="M9" i="3"/>
  <c r="L9" i="3"/>
  <c r="Q8" i="3"/>
  <c r="N8" i="3"/>
  <c r="L8" i="3"/>
  <c r="Q7" i="3"/>
  <c r="N7" i="3"/>
  <c r="L7" i="3"/>
  <c r="Q6" i="3"/>
  <c r="N6" i="3"/>
  <c r="L6" i="3"/>
  <c r="Q5" i="3"/>
  <c r="N5" i="3"/>
  <c r="L5" i="3"/>
  <c r="M24" i="1"/>
  <c r="M28" i="1"/>
  <c r="M27" i="1"/>
  <c r="E1181" i="2"/>
  <c r="E1176" i="2"/>
  <c r="E1174" i="2"/>
  <c r="E1172" i="2"/>
  <c r="E1170" i="2"/>
  <c r="E1169" i="2"/>
  <c r="E1168" i="2"/>
  <c r="E1165" i="2"/>
  <c r="E1164" i="2"/>
  <c r="E1162" i="2"/>
  <c r="E1160" i="2"/>
  <c r="E1159" i="2"/>
  <c r="E1158" i="2"/>
  <c r="E1157" i="2"/>
  <c r="E1156" i="2"/>
  <c r="E1151" i="2"/>
  <c r="E1148" i="2"/>
  <c r="E1147" i="2"/>
  <c r="E1145" i="2"/>
  <c r="E1144" i="2"/>
  <c r="E1143" i="2"/>
  <c r="E1137" i="2"/>
  <c r="E1135" i="2"/>
  <c r="E1131" i="2"/>
  <c r="E1130" i="2"/>
  <c r="E1129" i="2"/>
  <c r="E1120" i="2"/>
  <c r="E1116" i="2"/>
  <c r="E1115" i="2"/>
  <c r="E1113" i="2"/>
  <c r="E1112" i="2"/>
  <c r="E1110" i="2"/>
  <c r="E1108" i="2"/>
  <c r="E1106" i="2"/>
  <c r="E1102" i="2"/>
  <c r="E1101" i="2"/>
  <c r="E1097" i="2"/>
  <c r="E1088" i="2"/>
  <c r="E1087" i="2"/>
  <c r="E1082" i="2"/>
  <c r="E1081" i="2"/>
  <c r="E1080" i="2"/>
  <c r="E1073" i="2"/>
  <c r="E1072" i="2"/>
  <c r="E1070" i="2"/>
  <c r="E1068" i="2"/>
  <c r="E1067" i="2"/>
  <c r="E1065" i="2"/>
  <c r="E1064" i="2"/>
  <c r="E1063" i="2"/>
  <c r="E1062" i="2"/>
  <c r="E1061" i="2"/>
  <c r="E1060" i="2"/>
  <c r="E1058" i="2"/>
  <c r="E1057" i="2"/>
  <c r="E1049" i="2"/>
  <c r="E1046" i="2"/>
  <c r="E1041" i="2"/>
  <c r="E1040" i="2"/>
  <c r="E1039" i="2"/>
  <c r="E1030" i="2"/>
  <c r="E1027" i="2"/>
  <c r="E1026" i="2"/>
  <c r="E1024" i="2"/>
  <c r="E1022" i="2"/>
  <c r="E1014" i="2"/>
  <c r="E1010" i="2"/>
  <c r="E1009" i="2"/>
  <c r="E1008" i="2"/>
  <c r="E1003" i="2"/>
  <c r="E1002" i="2"/>
  <c r="E1001" i="2"/>
  <c r="E999" i="2"/>
  <c r="E992" i="2"/>
  <c r="E984" i="2"/>
  <c r="E979" i="2"/>
  <c r="E978" i="2"/>
  <c r="E977" i="2"/>
  <c r="E971" i="2"/>
  <c r="E970" i="2"/>
  <c r="E968" i="2"/>
  <c r="E967" i="2"/>
  <c r="E963" i="2"/>
  <c r="E960" i="2"/>
  <c r="E957" i="2"/>
  <c r="E954" i="2"/>
  <c r="E953" i="2"/>
  <c r="E950" i="2"/>
  <c r="E949" i="2"/>
  <c r="E947" i="2"/>
  <c r="E946" i="2"/>
  <c r="E943" i="2"/>
  <c r="E941" i="2"/>
  <c r="E940" i="2"/>
  <c r="E937" i="2"/>
  <c r="E936" i="2"/>
  <c r="E935" i="2"/>
  <c r="E934" i="2"/>
  <c r="E933" i="2"/>
  <c r="E930" i="2"/>
  <c r="E928" i="2"/>
  <c r="E926" i="2"/>
  <c r="E925" i="2"/>
  <c r="E923" i="2"/>
  <c r="E919" i="2"/>
  <c r="E918" i="2"/>
  <c r="E916" i="2"/>
  <c r="E915" i="2"/>
  <c r="E913" i="2"/>
  <c r="E912" i="2"/>
  <c r="E910" i="2"/>
  <c r="E908" i="2"/>
  <c r="E907" i="2"/>
  <c r="E900" i="2"/>
  <c r="E899" i="2"/>
  <c r="E894" i="2"/>
  <c r="E893" i="2"/>
  <c r="E892" i="2"/>
  <c r="E891" i="2"/>
  <c r="E890" i="2"/>
  <c r="E889" i="2"/>
  <c r="E883" i="2"/>
  <c r="E881" i="2"/>
  <c r="E880" i="2"/>
  <c r="E879" i="2"/>
  <c r="E878" i="2"/>
  <c r="E877" i="2"/>
  <c r="E874" i="2"/>
  <c r="E872" i="2"/>
  <c r="E870" i="2"/>
  <c r="E866" i="2"/>
  <c r="E861" i="2"/>
  <c r="E858" i="2"/>
  <c r="E856" i="2"/>
  <c r="E851" i="2"/>
  <c r="E849" i="2"/>
  <c r="E841" i="2"/>
  <c r="E840" i="2"/>
  <c r="E838" i="2"/>
  <c r="E836" i="2"/>
  <c r="E835" i="2"/>
  <c r="E834" i="2"/>
  <c r="E833" i="2"/>
  <c r="E832" i="2"/>
  <c r="E831" i="2"/>
  <c r="E830" i="2"/>
  <c r="E829" i="2"/>
  <c r="E827" i="2"/>
  <c r="E826" i="2"/>
  <c r="E825" i="2"/>
  <c r="E823" i="2"/>
  <c r="E822" i="2"/>
  <c r="E821" i="2"/>
  <c r="E820" i="2"/>
  <c r="E817" i="2"/>
  <c r="E816" i="2"/>
  <c r="E812" i="2"/>
  <c r="E809" i="2"/>
  <c r="E808" i="2"/>
  <c r="E806" i="2"/>
  <c r="E805" i="2"/>
  <c r="E802" i="2"/>
  <c r="E801" i="2"/>
  <c r="E800" i="2"/>
  <c r="E794" i="2"/>
  <c r="E793" i="2"/>
  <c r="E789" i="2"/>
  <c r="E785" i="2"/>
  <c r="E783" i="2"/>
  <c r="E780" i="2"/>
  <c r="E779" i="2"/>
  <c r="E776" i="2"/>
  <c r="E771" i="2"/>
  <c r="E766" i="2"/>
  <c r="E760" i="2"/>
  <c r="E759" i="2"/>
  <c r="E758" i="2"/>
  <c r="E752" i="2"/>
  <c r="E751" i="2"/>
  <c r="E746" i="2"/>
  <c r="E742" i="2"/>
  <c r="E741" i="2"/>
  <c r="E740" i="2"/>
  <c r="E736" i="2"/>
  <c r="E732" i="2"/>
  <c r="E731" i="2"/>
  <c r="E730" i="2"/>
  <c r="E728" i="2"/>
  <c r="E726" i="2"/>
  <c r="E724" i="2"/>
  <c r="E723" i="2"/>
  <c r="E721" i="2"/>
  <c r="E718" i="2"/>
  <c r="E717" i="2"/>
  <c r="E716" i="2"/>
  <c r="E713" i="2"/>
  <c r="E712" i="2"/>
  <c r="E708" i="2"/>
  <c r="E704" i="2"/>
  <c r="E703" i="2"/>
  <c r="E701" i="2"/>
  <c r="E699" i="2"/>
  <c r="E697" i="2"/>
  <c r="E696" i="2"/>
  <c r="E687" i="2"/>
  <c r="E685" i="2"/>
  <c r="E682" i="2"/>
  <c r="E678" i="2"/>
  <c r="E677" i="2"/>
  <c r="E676" i="2"/>
  <c r="E674" i="2"/>
  <c r="E673" i="2"/>
  <c r="E672" i="2"/>
  <c r="E671" i="2"/>
  <c r="E670" i="2"/>
  <c r="E668" i="2"/>
  <c r="E666" i="2"/>
  <c r="E665" i="2"/>
  <c r="E664" i="2"/>
  <c r="E660" i="2"/>
  <c r="E659" i="2"/>
  <c r="E658" i="2"/>
  <c r="E657" i="2"/>
  <c r="E656" i="2"/>
  <c r="E655" i="2"/>
  <c r="E654" i="2"/>
  <c r="E651" i="2"/>
  <c r="E650" i="2"/>
  <c r="E647" i="2"/>
  <c r="E643" i="2"/>
  <c r="E641" i="2"/>
  <c r="E636" i="2"/>
  <c r="E635" i="2"/>
  <c r="E632" i="2"/>
  <c r="E631" i="2"/>
  <c r="E630" i="2"/>
  <c r="E629" i="2"/>
  <c r="E628" i="2"/>
  <c r="E625" i="2"/>
  <c r="E624" i="2"/>
  <c r="E623" i="2"/>
  <c r="E620" i="2"/>
  <c r="E617" i="2"/>
  <c r="E616" i="2"/>
  <c r="E615" i="2"/>
  <c r="E613" i="2"/>
  <c r="E605" i="2"/>
  <c r="E603" i="2"/>
  <c r="E600" i="2"/>
  <c r="E598" i="2"/>
  <c r="E594" i="2"/>
  <c r="E593" i="2"/>
  <c r="E589" i="2"/>
  <c r="E588" i="2"/>
  <c r="E583" i="2"/>
  <c r="E582" i="2"/>
  <c r="E579" i="2"/>
  <c r="E578" i="2"/>
  <c r="E577" i="2"/>
  <c r="E576" i="2"/>
  <c r="E575" i="2"/>
  <c r="E570" i="2"/>
  <c r="E569" i="2"/>
  <c r="E568" i="2"/>
  <c r="E563" i="2"/>
  <c r="E562" i="2"/>
  <c r="E559" i="2"/>
  <c r="E558" i="2"/>
  <c r="E557" i="2"/>
  <c r="E556" i="2"/>
  <c r="E552" i="2"/>
  <c r="E551" i="2"/>
  <c r="E550" i="2"/>
  <c r="E547" i="2"/>
  <c r="E546" i="2"/>
  <c r="E542" i="2"/>
  <c r="E540" i="2"/>
  <c r="E539" i="2"/>
  <c r="E538" i="2"/>
  <c r="E535" i="2"/>
  <c r="E531" i="2"/>
  <c r="E530" i="2"/>
  <c r="E529" i="2"/>
  <c r="E527" i="2"/>
  <c r="E525" i="2"/>
  <c r="E519" i="2"/>
  <c r="E516" i="2"/>
  <c r="E514" i="2"/>
  <c r="E513" i="2"/>
  <c r="E511" i="2"/>
  <c r="E507" i="2"/>
  <c r="E506" i="2"/>
  <c r="E505" i="2"/>
  <c r="E504" i="2"/>
  <c r="E502" i="2"/>
  <c r="E501" i="2"/>
  <c r="E498" i="2"/>
  <c r="E497" i="2"/>
  <c r="E494" i="2"/>
  <c r="E491" i="2"/>
  <c r="E490" i="2"/>
  <c r="E486" i="2"/>
  <c r="E485" i="2"/>
  <c r="E483" i="2"/>
  <c r="E481" i="2"/>
  <c r="E480" i="2"/>
  <c r="E477" i="2"/>
  <c r="E475" i="2"/>
  <c r="E473" i="2"/>
  <c r="E459" i="2"/>
  <c r="E457" i="2"/>
  <c r="E455" i="2"/>
  <c r="E452" i="2"/>
  <c r="E448" i="2"/>
  <c r="E447" i="2"/>
  <c r="E445" i="2"/>
  <c r="E440" i="2"/>
  <c r="E438" i="2"/>
  <c r="E436" i="2"/>
  <c r="E433" i="2"/>
  <c r="E432" i="2"/>
  <c r="E430" i="2"/>
  <c r="E426" i="2"/>
  <c r="E425" i="2"/>
  <c r="E418" i="2"/>
  <c r="E415" i="2"/>
  <c r="E414" i="2"/>
  <c r="E413" i="2"/>
  <c r="E411" i="2"/>
  <c r="E410" i="2"/>
  <c r="E409" i="2"/>
  <c r="E408" i="2"/>
  <c r="E407" i="2"/>
  <c r="E406" i="2"/>
  <c r="E403" i="2"/>
  <c r="E402" i="2"/>
  <c r="E396" i="2"/>
  <c r="E395" i="2"/>
  <c r="E394" i="2"/>
  <c r="E389" i="2"/>
  <c r="E385" i="2"/>
  <c r="E381" i="2"/>
  <c r="E379" i="2"/>
  <c r="E378" i="2"/>
  <c r="E373" i="2"/>
  <c r="E372" i="2"/>
  <c r="E371" i="2"/>
  <c r="E369" i="2"/>
  <c r="E365" i="2"/>
  <c r="E364" i="2"/>
  <c r="E363" i="2"/>
  <c r="E362" i="2"/>
  <c r="E361" i="2"/>
  <c r="E358" i="2"/>
  <c r="E357" i="2"/>
  <c r="E356" i="2"/>
  <c r="E355" i="2"/>
  <c r="E354" i="2"/>
  <c r="E352" i="2"/>
  <c r="E351" i="2"/>
  <c r="E349" i="2"/>
  <c r="E348" i="2"/>
  <c r="E346" i="2"/>
  <c r="E345" i="2"/>
  <c r="E342" i="2"/>
  <c r="E340" i="2"/>
  <c r="E339" i="2"/>
  <c r="E338" i="2"/>
  <c r="E333" i="2"/>
  <c r="E330" i="2"/>
  <c r="E325" i="2"/>
  <c r="E322" i="2"/>
  <c r="E321" i="2"/>
  <c r="E320" i="2"/>
  <c r="E319" i="2"/>
  <c r="E316" i="2"/>
  <c r="E315" i="2"/>
  <c r="E311" i="2"/>
  <c r="E309" i="2"/>
  <c r="E308" i="2"/>
  <c r="E307" i="2"/>
  <c r="E305" i="2"/>
  <c r="E304" i="2"/>
  <c r="T51" i="2"/>
  <c r="E303" i="2"/>
  <c r="E302" i="2"/>
  <c r="E300" i="2"/>
  <c r="E297" i="2"/>
  <c r="E295" i="2"/>
  <c r="E292" i="2"/>
  <c r="E290" i="2"/>
  <c r="E288" i="2"/>
  <c r="E287" i="2"/>
  <c r="E286" i="2"/>
  <c r="E284" i="2"/>
  <c r="E281" i="2"/>
  <c r="E277" i="2"/>
  <c r="E270" i="2"/>
  <c r="E267" i="2"/>
  <c r="E263" i="2"/>
  <c r="E259" i="2"/>
  <c r="E255" i="2"/>
  <c r="E254" i="2"/>
  <c r="E252" i="2"/>
  <c r="E251" i="2"/>
  <c r="E250" i="2"/>
  <c r="E249" i="2"/>
  <c r="E248" i="2"/>
  <c r="E247" i="2"/>
  <c r="E244" i="2"/>
  <c r="E243" i="2"/>
  <c r="E242" i="2"/>
  <c r="E240" i="2"/>
  <c r="E239" i="2"/>
  <c r="E238" i="2"/>
  <c r="E237" i="2"/>
  <c r="E236" i="2"/>
  <c r="E235" i="2"/>
  <c r="E234" i="2"/>
  <c r="E226" i="2"/>
  <c r="E222" i="2"/>
  <c r="E216" i="2"/>
  <c r="E214" i="2"/>
  <c r="E211" i="2"/>
  <c r="E209" i="2"/>
  <c r="E205" i="2"/>
  <c r="E204" i="2"/>
  <c r="E201" i="2"/>
  <c r="E200" i="2"/>
  <c r="E198" i="2"/>
  <c r="E195" i="2"/>
  <c r="E194" i="2"/>
  <c r="E193" i="2"/>
  <c r="E188" i="2"/>
  <c r="E186" i="2"/>
  <c r="E184" i="2"/>
  <c r="E181" i="2"/>
  <c r="E179" i="2"/>
  <c r="E175" i="2"/>
  <c r="E171" i="2"/>
  <c r="E169" i="2"/>
  <c r="E168" i="2"/>
  <c r="E164" i="2"/>
  <c r="E163" i="2"/>
  <c r="E161" i="2"/>
  <c r="E160" i="2"/>
  <c r="E158" i="2"/>
  <c r="E157" i="2"/>
  <c r="E156" i="2"/>
  <c r="E155" i="2"/>
  <c r="E149" i="2"/>
  <c r="E148" i="2"/>
  <c r="E145" i="2"/>
  <c r="E144" i="2"/>
  <c r="E142" i="2"/>
  <c r="E140" i="2"/>
  <c r="E134" i="2"/>
  <c r="E127" i="2"/>
  <c r="E126" i="2"/>
  <c r="E125" i="2"/>
  <c r="E124" i="2"/>
  <c r="E122" i="2"/>
  <c r="E121" i="2"/>
  <c r="E119" i="2"/>
  <c r="E117" i="2"/>
  <c r="E113" i="2"/>
  <c r="E110" i="2"/>
  <c r="E109" i="2"/>
  <c r="E108" i="2"/>
  <c r="E106" i="2"/>
  <c r="E100" i="2"/>
  <c r="E98" i="2"/>
  <c r="E96" i="2"/>
  <c r="E95" i="2"/>
  <c r="E93" i="2"/>
  <c r="E88" i="2"/>
  <c r="E85" i="2"/>
  <c r="E81" i="2"/>
  <c r="E80" i="2"/>
  <c r="E79" i="2"/>
  <c r="E77" i="2"/>
  <c r="E76" i="2"/>
  <c r="E75" i="2"/>
  <c r="E74" i="2"/>
  <c r="E72" i="2"/>
  <c r="E70" i="2"/>
  <c r="E69" i="2"/>
  <c r="E68" i="2"/>
  <c r="E67" i="2"/>
  <c r="E64" i="2"/>
  <c r="E60" i="2"/>
  <c r="E59" i="2"/>
  <c r="E51" i="2"/>
  <c r="E49" i="2"/>
  <c r="E48" i="2"/>
  <c r="E46" i="2"/>
  <c r="E45" i="2"/>
  <c r="E42" i="2"/>
  <c r="E40" i="2"/>
  <c r="E39" i="2"/>
  <c r="E34" i="2"/>
  <c r="E31" i="2"/>
  <c r="E30" i="2"/>
  <c r="E29" i="2"/>
  <c r="E28" i="2"/>
  <c r="E26" i="2"/>
  <c r="E25" i="2"/>
  <c r="E21" i="2"/>
  <c r="E19" i="2"/>
  <c r="E17" i="2"/>
  <c r="E16" i="2"/>
  <c r="E13" i="2"/>
  <c r="E12" i="2"/>
  <c r="E11" i="2"/>
  <c r="E10" i="2"/>
  <c r="E5" i="2"/>
  <c r="E1180" i="2"/>
  <c r="E1179" i="2"/>
  <c r="E1178" i="2"/>
  <c r="E1177" i="2"/>
  <c r="E1173" i="2"/>
  <c r="E1171" i="2"/>
  <c r="E1167" i="2"/>
  <c r="E1166" i="2"/>
  <c r="E1163" i="2"/>
  <c r="E1161" i="2"/>
  <c r="E1155" i="2"/>
  <c r="E1154" i="2"/>
  <c r="E1153" i="2"/>
  <c r="E1152" i="2"/>
  <c r="E1150" i="2"/>
  <c r="E1149" i="2"/>
  <c r="E1146" i="2"/>
  <c r="E1142" i="2"/>
  <c r="E1141" i="2"/>
  <c r="E1139" i="2"/>
  <c r="E1138" i="2"/>
  <c r="E1136" i="2"/>
  <c r="E1134" i="2"/>
  <c r="E1133" i="2"/>
  <c r="E1128" i="2"/>
  <c r="E1127" i="2"/>
  <c r="E1126" i="2"/>
  <c r="E1125" i="2"/>
  <c r="E1124" i="2"/>
  <c r="E1123" i="2"/>
  <c r="E1122" i="2"/>
  <c r="E1121" i="2"/>
  <c r="E1119" i="2"/>
  <c r="E1118" i="2"/>
  <c r="E1117" i="2"/>
  <c r="E1114" i="2"/>
  <c r="E1111" i="2"/>
  <c r="E1109" i="2"/>
  <c r="E1107" i="2"/>
  <c r="E1105" i="2"/>
  <c r="E1104" i="2"/>
  <c r="E1103" i="2"/>
  <c r="E1100" i="2"/>
  <c r="E1098" i="2"/>
  <c r="E1096" i="2"/>
  <c r="E1095" i="2"/>
  <c r="E1094" i="2"/>
  <c r="E1093" i="2"/>
  <c r="E1092" i="2"/>
  <c r="E1091" i="2"/>
  <c r="E1090" i="2"/>
  <c r="E1089" i="2"/>
  <c r="E1086" i="2"/>
  <c r="E1085" i="2"/>
  <c r="E1084" i="2"/>
  <c r="E1083" i="2"/>
  <c r="E1079" i="2"/>
  <c r="E1078" i="2"/>
  <c r="E1077" i="2"/>
  <c r="E1076" i="2"/>
  <c r="E1075" i="2"/>
  <c r="E1074" i="2"/>
  <c r="E1071" i="2"/>
  <c r="E1069" i="2"/>
  <c r="E1066" i="2"/>
  <c r="E1059" i="2"/>
  <c r="E1056" i="2"/>
  <c r="E1055" i="2"/>
  <c r="E1054" i="2"/>
  <c r="E1053" i="2"/>
  <c r="E1052" i="2"/>
  <c r="E1051" i="2"/>
  <c r="E1050" i="2"/>
  <c r="E1048" i="2"/>
  <c r="E1045" i="2"/>
  <c r="E1044" i="2"/>
  <c r="E1043" i="2"/>
  <c r="E1042" i="2"/>
  <c r="E1038" i="2"/>
  <c r="E1037" i="2"/>
  <c r="E1036" i="2"/>
  <c r="E1035" i="2"/>
  <c r="E1034" i="2"/>
  <c r="E1032" i="2"/>
  <c r="E1031" i="2"/>
  <c r="E1029" i="2"/>
  <c r="E1028" i="2"/>
  <c r="E1025" i="2"/>
  <c r="E1023" i="2"/>
  <c r="E1021" i="2"/>
  <c r="E1020" i="2"/>
  <c r="E1019" i="2"/>
  <c r="E1018" i="2"/>
  <c r="E1017" i="2"/>
  <c r="E1016" i="2"/>
  <c r="E1015" i="2"/>
  <c r="E1013" i="2"/>
  <c r="E1012" i="2"/>
  <c r="E1011" i="2"/>
  <c r="E1007" i="2"/>
  <c r="E1006" i="2"/>
  <c r="E1005" i="2"/>
  <c r="E1004" i="2"/>
  <c r="E1000" i="2"/>
  <c r="E998" i="2"/>
  <c r="E997" i="2"/>
  <c r="E996" i="2"/>
  <c r="E995" i="2"/>
  <c r="E991" i="2"/>
  <c r="E990" i="2"/>
  <c r="E989" i="2"/>
  <c r="E987" i="2"/>
  <c r="E986" i="2"/>
  <c r="E985" i="2"/>
  <c r="E983" i="2"/>
  <c r="E982" i="2"/>
  <c r="E981" i="2"/>
  <c r="E980" i="2"/>
  <c r="E976" i="2"/>
  <c r="E975" i="2"/>
  <c r="E974" i="2"/>
  <c r="E973" i="2"/>
  <c r="E972" i="2"/>
  <c r="E966" i="2"/>
  <c r="E965" i="2"/>
  <c r="E964" i="2"/>
  <c r="E961" i="2"/>
  <c r="E958" i="2"/>
  <c r="E956" i="2"/>
  <c r="E955" i="2"/>
  <c r="E951" i="2"/>
  <c r="E948" i="2"/>
  <c r="E945" i="2"/>
  <c r="E944" i="2"/>
  <c r="E939" i="2"/>
  <c r="E938" i="2"/>
  <c r="E932" i="2"/>
  <c r="E931" i="2"/>
  <c r="E927" i="2"/>
  <c r="E924" i="2"/>
  <c r="E922" i="2"/>
  <c r="E921" i="2"/>
  <c r="E920" i="2"/>
  <c r="E917" i="2"/>
  <c r="E914" i="2"/>
  <c r="E911" i="2"/>
  <c r="E909" i="2"/>
  <c r="E906" i="2"/>
  <c r="E905" i="2"/>
  <c r="E902" i="2"/>
  <c r="E904" i="2"/>
  <c r="E903" i="2"/>
  <c r="E898" i="2"/>
  <c r="E897" i="2"/>
  <c r="E896" i="2"/>
  <c r="E895" i="2"/>
  <c r="E888" i="2"/>
  <c r="E887" i="2"/>
  <c r="E886" i="2"/>
  <c r="E885" i="2"/>
  <c r="E884" i="2"/>
  <c r="E882" i="2"/>
  <c r="E875" i="2"/>
  <c r="E873" i="2"/>
  <c r="E871" i="2"/>
  <c r="E869" i="2"/>
  <c r="E868" i="2"/>
  <c r="E867" i="2"/>
  <c r="E865" i="2"/>
  <c r="E864" i="2"/>
  <c r="E863" i="2"/>
  <c r="E862" i="2"/>
  <c r="E860" i="2"/>
  <c r="E859" i="2"/>
  <c r="E857" i="2"/>
  <c r="E855" i="2"/>
  <c r="E854" i="2"/>
  <c r="E852" i="2"/>
  <c r="E850" i="2"/>
  <c r="E848" i="2"/>
  <c r="E847" i="2"/>
  <c r="E846" i="2"/>
  <c r="E845" i="2"/>
  <c r="E844" i="2"/>
  <c r="E843" i="2"/>
  <c r="E842" i="2"/>
  <c r="E839" i="2"/>
  <c r="E837" i="2"/>
  <c r="E828" i="2"/>
  <c r="E819" i="2"/>
  <c r="E818" i="2"/>
  <c r="E814" i="2"/>
  <c r="E813" i="2"/>
  <c r="E811" i="2"/>
  <c r="E810" i="2"/>
  <c r="E807" i="2"/>
  <c r="E804" i="2"/>
  <c r="E803" i="2"/>
  <c r="E799" i="2"/>
  <c r="E797" i="2"/>
  <c r="E796" i="2"/>
  <c r="E795" i="2"/>
  <c r="E792" i="2"/>
  <c r="E791" i="2"/>
  <c r="E790" i="2"/>
  <c r="E788" i="2"/>
  <c r="E787" i="2"/>
  <c r="E784" i="2"/>
  <c r="E782" i="2"/>
  <c r="E781" i="2"/>
  <c r="E778" i="2"/>
  <c r="E777" i="2"/>
  <c r="E775" i="2"/>
  <c r="E774" i="2"/>
  <c r="E773" i="2"/>
  <c r="E770" i="2"/>
  <c r="E769" i="2"/>
  <c r="E768" i="2"/>
  <c r="E767" i="2"/>
  <c r="E765" i="2"/>
  <c r="E764" i="2"/>
  <c r="E763" i="2"/>
  <c r="E762" i="2"/>
  <c r="E761" i="2"/>
  <c r="E757" i="2"/>
  <c r="E756" i="2"/>
  <c r="E755" i="2"/>
  <c r="E754" i="2"/>
  <c r="E753" i="2"/>
  <c r="E750" i="2"/>
  <c r="E749" i="2"/>
  <c r="E748" i="2"/>
  <c r="E747" i="2"/>
  <c r="E745" i="2"/>
  <c r="E744" i="2"/>
  <c r="E743" i="2"/>
  <c r="E739" i="2"/>
  <c r="E738" i="2"/>
  <c r="E735" i="2"/>
  <c r="E734" i="2"/>
  <c r="E733" i="2"/>
  <c r="E729" i="2"/>
  <c r="E727" i="2"/>
  <c r="E725" i="2"/>
  <c r="E722" i="2"/>
  <c r="E720" i="2"/>
  <c r="E719" i="2"/>
  <c r="E715" i="2"/>
  <c r="E714" i="2"/>
  <c r="E711" i="2"/>
  <c r="E710" i="2"/>
  <c r="E709" i="2"/>
  <c r="E706" i="2"/>
  <c r="E702" i="2"/>
  <c r="E700" i="2"/>
  <c r="E698" i="2"/>
  <c r="E695" i="2"/>
  <c r="E694" i="2"/>
  <c r="E692" i="2"/>
  <c r="E691" i="2"/>
  <c r="E690" i="2"/>
  <c r="E689" i="2"/>
  <c r="E688" i="2"/>
  <c r="E686" i="2"/>
  <c r="E684" i="2"/>
  <c r="E683" i="2"/>
  <c r="E681" i="2"/>
  <c r="E680" i="2"/>
  <c r="E675" i="2"/>
  <c r="E669" i="2"/>
  <c r="E667" i="2"/>
  <c r="E663" i="2"/>
  <c r="E662" i="2"/>
  <c r="E661" i="2"/>
  <c r="E653" i="2"/>
  <c r="E652" i="2"/>
  <c r="E649" i="2"/>
  <c r="E646" i="2"/>
  <c r="E645" i="2"/>
  <c r="E644" i="2"/>
  <c r="E642" i="2"/>
  <c r="E640" i="2"/>
  <c r="E639" i="2"/>
  <c r="E638" i="2"/>
  <c r="E637" i="2"/>
  <c r="E634" i="2"/>
  <c r="E633" i="2"/>
  <c r="E627" i="2"/>
  <c r="E626" i="2"/>
  <c r="E622" i="2"/>
  <c r="E621" i="2"/>
  <c r="E619" i="2"/>
  <c r="E618" i="2"/>
  <c r="E614" i="2"/>
  <c r="E612" i="2"/>
  <c r="E611" i="2"/>
  <c r="E610" i="2"/>
  <c r="E609" i="2"/>
  <c r="E608" i="2"/>
  <c r="E607" i="2"/>
  <c r="E606" i="2"/>
  <c r="E604" i="2"/>
  <c r="E602" i="2"/>
  <c r="E601" i="2"/>
  <c r="E599" i="2"/>
  <c r="E597" i="2"/>
  <c r="E596" i="2"/>
  <c r="E595" i="2"/>
  <c r="E592" i="2"/>
  <c r="E590" i="2"/>
  <c r="E587" i="2"/>
  <c r="E586" i="2"/>
  <c r="E585" i="2"/>
  <c r="E584" i="2"/>
  <c r="E581" i="2"/>
  <c r="E580" i="2"/>
  <c r="E574" i="2"/>
  <c r="E573" i="2"/>
  <c r="E572" i="2"/>
  <c r="E571" i="2"/>
  <c r="E567" i="2"/>
  <c r="E566" i="2"/>
  <c r="E565" i="2"/>
  <c r="E564" i="2"/>
  <c r="E561" i="2"/>
  <c r="E560" i="2"/>
  <c r="E555" i="2"/>
  <c r="E554" i="2"/>
  <c r="E553" i="2"/>
  <c r="E549" i="2"/>
  <c r="E548" i="2"/>
  <c r="E545" i="2"/>
  <c r="E544" i="2"/>
  <c r="E543" i="2"/>
  <c r="E537" i="2"/>
  <c r="E534" i="2"/>
  <c r="E533" i="2"/>
  <c r="E532" i="2"/>
  <c r="E528" i="2"/>
  <c r="E526" i="2"/>
  <c r="E524" i="2"/>
  <c r="E523" i="2"/>
  <c r="E522" i="2"/>
  <c r="E521" i="2"/>
  <c r="E520" i="2"/>
  <c r="E518" i="2"/>
  <c r="E517" i="2"/>
  <c r="E515" i="2"/>
  <c r="T248" i="2"/>
  <c r="E512" i="2"/>
  <c r="E510" i="2"/>
  <c r="T246" i="2"/>
  <c r="E508" i="2"/>
  <c r="T245" i="2"/>
  <c r="E503" i="2"/>
  <c r="T240" i="2"/>
  <c r="E500" i="2"/>
  <c r="T239" i="2"/>
  <c r="E496" i="2"/>
  <c r="E495" i="2"/>
  <c r="T237" i="2"/>
  <c r="E493" i="2"/>
  <c r="T236" i="2"/>
  <c r="E492" i="2"/>
  <c r="T234" i="2"/>
  <c r="E488" i="2"/>
  <c r="T233" i="2"/>
  <c r="E487" i="2"/>
  <c r="T232" i="2"/>
  <c r="E484" i="2"/>
  <c r="T229" i="2"/>
  <c r="E482" i="2"/>
  <c r="E1099" i="2"/>
  <c r="E479" i="2"/>
  <c r="T228" i="2"/>
  <c r="E478" i="2"/>
  <c r="T227" i="2"/>
  <c r="E476" i="2"/>
  <c r="T225" i="2"/>
  <c r="E474" i="2"/>
  <c r="T224" i="2"/>
  <c r="E472" i="2"/>
  <c r="E1047" i="2"/>
  <c r="E471" i="2"/>
  <c r="T217" i="2"/>
  <c r="E470" i="2"/>
  <c r="E469" i="2"/>
  <c r="T215" i="2"/>
  <c r="E467" i="2"/>
  <c r="T213" i="2"/>
  <c r="E466" i="2"/>
  <c r="T211" i="2"/>
  <c r="E465" i="2"/>
  <c r="T210" i="2"/>
  <c r="E464" i="2"/>
  <c r="E463" i="2"/>
  <c r="T204" i="2"/>
  <c r="E462" i="2"/>
  <c r="T203" i="2"/>
  <c r="E461" i="2"/>
  <c r="T202" i="2"/>
  <c r="E460" i="2"/>
  <c r="T201" i="2"/>
  <c r="E458" i="2"/>
  <c r="E959" i="2"/>
  <c r="E456" i="2"/>
  <c r="T199" i="2"/>
  <c r="E454" i="2"/>
  <c r="T197" i="2"/>
  <c r="E453" i="2"/>
  <c r="T196" i="2"/>
  <c r="E451" i="2"/>
  <c r="E450" i="2"/>
  <c r="T190" i="2"/>
  <c r="E449" i="2"/>
  <c r="T187" i="2"/>
  <c r="E446" i="2"/>
  <c r="E444" i="2"/>
  <c r="T185" i="2"/>
  <c r="E443" i="2"/>
  <c r="T183" i="2"/>
  <c r="E442" i="2"/>
  <c r="T182" i="2"/>
  <c r="E441" i="2"/>
  <c r="T181" i="2"/>
  <c r="E439" i="2"/>
  <c r="T179" i="2"/>
  <c r="E437" i="2"/>
  <c r="T178" i="2"/>
  <c r="E435" i="2"/>
  <c r="T175" i="2"/>
  <c r="E434" i="2"/>
  <c r="T174" i="2"/>
  <c r="E431" i="2"/>
  <c r="T172" i="2"/>
  <c r="E429" i="2"/>
  <c r="E428" i="2"/>
  <c r="T171" i="2"/>
  <c r="E427" i="2"/>
  <c r="T169" i="2"/>
  <c r="E424" i="2"/>
  <c r="T168" i="2"/>
  <c r="E423" i="2"/>
  <c r="T167" i="2"/>
  <c r="E422" i="2"/>
  <c r="T166" i="2"/>
  <c r="E421" i="2"/>
  <c r="T165" i="2"/>
  <c r="E420" i="2"/>
  <c r="E419" i="2"/>
  <c r="T161" i="2"/>
  <c r="E417" i="2"/>
  <c r="T160" i="2"/>
  <c r="E416" i="2"/>
  <c r="E405" i="2"/>
  <c r="T158" i="2"/>
  <c r="E404" i="2"/>
  <c r="T157" i="2"/>
  <c r="E401" i="2"/>
  <c r="T156" i="2"/>
  <c r="E400" i="2"/>
  <c r="T153" i="2"/>
  <c r="E399" i="2"/>
  <c r="T151" i="2"/>
  <c r="E398" i="2"/>
  <c r="T149" i="2"/>
  <c r="E397" i="2"/>
  <c r="T148" i="2"/>
  <c r="E393" i="2"/>
  <c r="T143" i="2"/>
  <c r="E392" i="2"/>
  <c r="T141" i="2"/>
  <c r="E391" i="2"/>
  <c r="E390" i="2"/>
  <c r="T138" i="2"/>
  <c r="E388" i="2"/>
  <c r="T136" i="2"/>
  <c r="E387" i="2"/>
  <c r="T130" i="2"/>
  <c r="E386" i="2"/>
  <c r="T129" i="2"/>
  <c r="E384" i="2"/>
  <c r="T123" i="2"/>
  <c r="E383" i="2"/>
  <c r="T122" i="2"/>
  <c r="E380" i="2"/>
  <c r="T121" i="2"/>
  <c r="E377" i="2"/>
  <c r="E376" i="2"/>
  <c r="T112" i="2"/>
  <c r="E375" i="2"/>
  <c r="T110" i="2"/>
  <c r="E374" i="2"/>
  <c r="E370" i="2"/>
  <c r="T107" i="2"/>
  <c r="E368" i="2"/>
  <c r="T106" i="2"/>
  <c r="E367" i="2"/>
  <c r="T105" i="2"/>
  <c r="E366" i="2"/>
  <c r="T104" i="2"/>
  <c r="E360" i="2"/>
  <c r="E359" i="2"/>
  <c r="T103" i="2"/>
  <c r="E353" i="2"/>
  <c r="T97" i="2"/>
  <c r="E350" i="2"/>
  <c r="E347" i="2"/>
  <c r="T94" i="2"/>
  <c r="E344" i="2"/>
  <c r="E343" i="2"/>
  <c r="T87" i="2"/>
  <c r="E341" i="2"/>
  <c r="T86" i="2"/>
  <c r="E337" i="2"/>
  <c r="T85" i="2"/>
  <c r="E336" i="2"/>
  <c r="T83" i="2"/>
  <c r="E335" i="2"/>
  <c r="T82" i="2"/>
  <c r="E332" i="2"/>
  <c r="T80" i="2"/>
  <c r="E331" i="2"/>
  <c r="T78" i="2"/>
  <c r="E329" i="2"/>
  <c r="T76" i="2"/>
  <c r="E328" i="2"/>
  <c r="E327" i="2"/>
  <c r="T73" i="2"/>
  <c r="E326" i="2"/>
  <c r="E324" i="2"/>
  <c r="T71" i="2"/>
  <c r="E323" i="2"/>
  <c r="T70" i="2"/>
  <c r="E318" i="2"/>
  <c r="T67" i="2"/>
  <c r="E317" i="2"/>
  <c r="T66" i="2"/>
  <c r="E314" i="2"/>
  <c r="T65" i="2"/>
  <c r="E312" i="2"/>
  <c r="T64" i="2"/>
  <c r="E310" i="2"/>
  <c r="T63" i="2"/>
  <c r="E306" i="2"/>
  <c r="T61" i="2"/>
  <c r="E301" i="2"/>
  <c r="T60" i="2"/>
  <c r="E299" i="2"/>
  <c r="T58" i="2"/>
  <c r="E298" i="2"/>
  <c r="E334" i="2"/>
  <c r="E296" i="2"/>
  <c r="T56" i="2"/>
  <c r="E294" i="2"/>
  <c r="T54" i="2"/>
  <c r="E293" i="2"/>
  <c r="E291" i="2"/>
  <c r="T48" i="2"/>
  <c r="E289" i="2"/>
  <c r="T45" i="2"/>
  <c r="E285" i="2"/>
  <c r="T44" i="2"/>
  <c r="E283" i="2"/>
  <c r="T43" i="2"/>
  <c r="E282" i="2"/>
  <c r="T40" i="2"/>
  <c r="E280" i="2"/>
  <c r="T38" i="2"/>
  <c r="E279" i="2"/>
  <c r="T37" i="2"/>
  <c r="E276" i="2"/>
  <c r="T35" i="2"/>
  <c r="E275" i="2"/>
  <c r="T32" i="2"/>
  <c r="E274" i="2"/>
  <c r="T31" i="2"/>
  <c r="E273" i="2"/>
  <c r="T27" i="2"/>
  <c r="E272" i="2"/>
  <c r="T25" i="2"/>
  <c r="E271" i="2"/>
  <c r="E269" i="2"/>
  <c r="T23" i="2"/>
  <c r="E268" i="2"/>
  <c r="T21" i="2"/>
  <c r="E266" i="2"/>
  <c r="T17" i="2"/>
  <c r="E265" i="2"/>
  <c r="T12" i="2"/>
  <c r="E264" i="2"/>
  <c r="T11" i="2"/>
  <c r="E262" i="2"/>
  <c r="T8" i="2"/>
  <c r="E261" i="2"/>
  <c r="T7" i="2"/>
  <c r="E260" i="2"/>
  <c r="T5" i="2"/>
  <c r="E258" i="2"/>
  <c r="T3" i="2"/>
  <c r="E257" i="2"/>
  <c r="T2" i="2"/>
  <c r="E256" i="2"/>
  <c r="T244" i="2"/>
  <c r="E253" i="2"/>
  <c r="T243" i="2"/>
  <c r="E246" i="2"/>
  <c r="T242" i="2"/>
  <c r="E241" i="2"/>
  <c r="T241" i="2"/>
  <c r="E233" i="2"/>
  <c r="T238" i="2"/>
  <c r="E232" i="2"/>
  <c r="T235" i="2"/>
  <c r="E231" i="2"/>
  <c r="E230" i="2"/>
  <c r="T231" i="2"/>
  <c r="E229" i="2"/>
  <c r="T230" i="2"/>
  <c r="E228" i="2"/>
  <c r="T226" i="2"/>
  <c r="E227" i="2"/>
  <c r="T223" i="2"/>
  <c r="E225" i="2"/>
  <c r="T222" i="2"/>
  <c r="E223" i="2"/>
  <c r="E221" i="2"/>
  <c r="T221" i="2"/>
  <c r="E220" i="2"/>
  <c r="T220" i="2"/>
  <c r="E219" i="2"/>
  <c r="T219" i="2"/>
  <c r="E218" i="2"/>
  <c r="T218" i="2"/>
  <c r="E217" i="2"/>
  <c r="T216" i="2"/>
  <c r="E215" i="2"/>
  <c r="E213" i="2"/>
  <c r="T214" i="2"/>
  <c r="E212" i="2"/>
  <c r="T212" i="2"/>
  <c r="E210" i="2"/>
  <c r="E208" i="2"/>
  <c r="T209" i="2"/>
  <c r="E207" i="2"/>
  <c r="T208" i="2"/>
  <c r="E206" i="2"/>
  <c r="T207" i="2"/>
  <c r="E203" i="2"/>
  <c r="E969" i="2"/>
  <c r="E202" i="2"/>
  <c r="T205" i="2"/>
  <c r="E199" i="2"/>
  <c r="E197" i="2"/>
  <c r="E196" i="2"/>
  <c r="E952" i="2"/>
  <c r="E192" i="2"/>
  <c r="T198" i="2"/>
  <c r="E191" i="2"/>
  <c r="E942" i="2"/>
  <c r="E190" i="2"/>
  <c r="T194" i="2"/>
  <c r="E187" i="2"/>
  <c r="T191" i="2"/>
  <c r="E185" i="2"/>
  <c r="T189" i="2"/>
  <c r="E183" i="2"/>
  <c r="T188" i="2"/>
  <c r="E182" i="2"/>
  <c r="T184" i="2"/>
  <c r="E180" i="2"/>
  <c r="T180" i="2"/>
  <c r="E178" i="2"/>
  <c r="E177" i="2"/>
  <c r="E176" i="2"/>
  <c r="T177" i="2"/>
  <c r="E174" i="2"/>
  <c r="T176" i="2"/>
  <c r="E173" i="2"/>
  <c r="T173" i="2"/>
  <c r="E172" i="2"/>
  <c r="E170" i="2"/>
  <c r="T170" i="2"/>
  <c r="E167" i="2"/>
  <c r="E166" i="2"/>
  <c r="T164" i="2"/>
  <c r="E165" i="2"/>
  <c r="T163" i="2"/>
  <c r="E162" i="2"/>
  <c r="T162" i="2"/>
  <c r="E159" i="2"/>
  <c r="T159" i="2"/>
  <c r="E154" i="2"/>
  <c r="T155" i="2"/>
  <c r="E153" i="2"/>
  <c r="T152" i="2"/>
  <c r="E152" i="2"/>
  <c r="E151" i="2"/>
  <c r="T150" i="2"/>
  <c r="E150" i="2"/>
  <c r="T147" i="2"/>
  <c r="E147" i="2"/>
  <c r="E146" i="2"/>
  <c r="T145" i="2"/>
  <c r="E143" i="2"/>
  <c r="T144" i="2"/>
  <c r="E141" i="2"/>
  <c r="E139" i="2"/>
  <c r="E138" i="2"/>
  <c r="T139" i="2"/>
  <c r="E137" i="2"/>
  <c r="T137" i="2"/>
  <c r="E136" i="2"/>
  <c r="T135" i="2"/>
  <c r="E135" i="2"/>
  <c r="T134" i="2"/>
  <c r="E133" i="2"/>
  <c r="T133" i="2"/>
  <c r="E132" i="2"/>
  <c r="T132" i="2"/>
  <c r="E130" i="2"/>
  <c r="T131" i="2"/>
  <c r="E129" i="2"/>
  <c r="E128" i="2"/>
  <c r="T127" i="2"/>
  <c r="E123" i="2"/>
  <c r="T125" i="2"/>
  <c r="E120" i="2"/>
  <c r="T124" i="2"/>
  <c r="E118" i="2"/>
  <c r="T120" i="2"/>
  <c r="E116" i="2"/>
  <c r="T119" i="2"/>
  <c r="E115" i="2"/>
  <c r="T118" i="2"/>
  <c r="E114" i="2"/>
  <c r="T117" i="2"/>
  <c r="E112" i="2"/>
  <c r="T116" i="2"/>
  <c r="E111" i="2"/>
  <c r="T115" i="2"/>
  <c r="E107" i="2"/>
  <c r="T114" i="2"/>
  <c r="E105" i="2"/>
  <c r="T111" i="2"/>
  <c r="E104" i="2"/>
  <c r="T109" i="2"/>
  <c r="E103" i="2"/>
  <c r="T102" i="2"/>
  <c r="E102" i="2"/>
  <c r="T101" i="2"/>
  <c r="E101" i="2"/>
  <c r="E97" i="2"/>
  <c r="T100" i="2"/>
  <c r="E94" i="2"/>
  <c r="T99" i="2"/>
  <c r="E92" i="2"/>
  <c r="T98" i="2"/>
  <c r="E91" i="2"/>
  <c r="T96" i="2"/>
  <c r="E90" i="2"/>
  <c r="T93" i="2"/>
  <c r="E89" i="2"/>
  <c r="E499" i="2"/>
  <c r="E87" i="2"/>
  <c r="T92" i="2"/>
  <c r="E86" i="2"/>
  <c r="T91" i="2"/>
  <c r="E84" i="2"/>
  <c r="E83" i="2"/>
  <c r="T89" i="2"/>
  <c r="E82" i="2"/>
  <c r="T88" i="2"/>
  <c r="E78" i="2"/>
  <c r="T84" i="2"/>
  <c r="E73" i="2"/>
  <c r="T81" i="2"/>
  <c r="E71" i="2"/>
  <c r="T79" i="2"/>
  <c r="E66" i="2"/>
  <c r="T77" i="2"/>
  <c r="E65" i="2"/>
  <c r="T75" i="2"/>
  <c r="E63" i="2"/>
  <c r="T72" i="2"/>
  <c r="E62" i="2"/>
  <c r="T62" i="2"/>
  <c r="E61" i="2"/>
  <c r="T59" i="2"/>
  <c r="E58" i="2"/>
  <c r="T57" i="2"/>
  <c r="E57" i="2"/>
  <c r="T53" i="2"/>
  <c r="E56" i="2"/>
  <c r="T52" i="2"/>
  <c r="E55" i="2"/>
  <c r="T50" i="2"/>
  <c r="E54" i="2"/>
  <c r="T49" i="2"/>
  <c r="E53" i="2"/>
  <c r="E278" i="2"/>
  <c r="E52" i="2"/>
  <c r="T47" i="2"/>
  <c r="E50" i="2"/>
  <c r="T46" i="2"/>
  <c r="E47" i="2"/>
  <c r="T42" i="2"/>
  <c r="E44" i="2"/>
  <c r="T41" i="2"/>
  <c r="E43" i="2"/>
  <c r="E41" i="2"/>
  <c r="T39" i="2"/>
  <c r="E38" i="2"/>
  <c r="E37" i="2"/>
  <c r="T36" i="2"/>
  <c r="E36" i="2"/>
  <c r="T34" i="2"/>
  <c r="E35" i="2"/>
  <c r="E189" i="2"/>
  <c r="E33" i="2"/>
  <c r="T33" i="2"/>
  <c r="E32" i="2"/>
  <c r="T30" i="2"/>
  <c r="E27" i="2"/>
  <c r="T29" i="2"/>
  <c r="E24" i="2"/>
  <c r="T28" i="2"/>
  <c r="E23" i="2"/>
  <c r="T26" i="2"/>
  <c r="E22" i="2"/>
  <c r="T24" i="2"/>
  <c r="E20" i="2"/>
  <c r="T20" i="2"/>
  <c r="E18" i="2"/>
  <c r="T18" i="2"/>
  <c r="E15" i="2"/>
  <c r="T16" i="2"/>
  <c r="E14" i="2"/>
  <c r="T15" i="2"/>
  <c r="E9" i="2"/>
  <c r="E99" i="2"/>
  <c r="E8" i="2"/>
  <c r="T14" i="2"/>
  <c r="E7" i="2"/>
  <c r="T13" i="2"/>
  <c r="E6" i="2"/>
  <c r="T10" i="2"/>
  <c r="E4" i="2"/>
  <c r="T9" i="2"/>
  <c r="E3" i="2"/>
  <c r="T4" i="2"/>
  <c r="E2" i="2"/>
  <c r="M26" i="1"/>
  <c r="M25" i="1"/>
  <c r="M23" i="1"/>
  <c r="M16" i="1"/>
  <c r="M15" i="1"/>
  <c r="M14" i="1"/>
  <c r="M13" i="1"/>
  <c r="M12" i="1"/>
  <c r="M11" i="1"/>
  <c r="M10" i="1"/>
  <c r="M9" i="1"/>
  <c r="M35" i="4" l="1"/>
  <c r="L35" i="4"/>
  <c r="N35" i="4"/>
  <c r="M33" i="1"/>
  <c r="M35" i="1" s="1"/>
  <c r="M8" i="2"/>
  <c r="M17" i="2"/>
  <c r="M11" i="2"/>
  <c r="I8" i="2"/>
  <c r="L41" i="4"/>
  <c r="T13" i="4"/>
  <c r="Q17" i="4"/>
  <c r="T13" i="3"/>
  <c r="Q17" i="3"/>
  <c r="L42" i="3"/>
  <c r="M18" i="1"/>
  <c r="N15" i="1" s="1"/>
  <c r="I15" i="2"/>
  <c r="I12" i="2"/>
  <c r="M15" i="2"/>
  <c r="M12" i="2"/>
  <c r="M9" i="2"/>
  <c r="I16" i="2"/>
  <c r="M6" i="2"/>
  <c r="I13" i="2"/>
  <c r="M16" i="2"/>
  <c r="I10" i="2"/>
  <c r="M13" i="2"/>
  <c r="I6" i="2"/>
  <c r="I7" i="2"/>
  <c r="M10" i="2"/>
  <c r="I17" i="2"/>
  <c r="I14" i="2"/>
  <c r="M14" i="2"/>
  <c r="M7" i="2"/>
  <c r="I11" i="2"/>
  <c r="I9" i="2"/>
  <c r="K33" i="2" l="1"/>
  <c r="K29" i="2"/>
  <c r="K32" i="2"/>
  <c r="K26" i="2"/>
  <c r="K28" i="2"/>
  <c r="K34" i="2"/>
  <c r="K23" i="2"/>
  <c r="K25" i="2"/>
  <c r="K24" i="2"/>
  <c r="K31" i="2"/>
  <c r="K27" i="2"/>
  <c r="K30" i="2"/>
  <c r="N12" i="1"/>
  <c r="N9" i="1"/>
  <c r="N11" i="1"/>
  <c r="N10" i="1"/>
  <c r="N8" i="1"/>
  <c r="N17" i="1"/>
  <c r="N14" i="1"/>
  <c r="N16" i="1"/>
  <c r="N13" i="1"/>
  <c r="I18" i="2"/>
  <c r="J8" i="2" s="1"/>
  <c r="M18" i="2"/>
  <c r="N14" i="2" s="1"/>
  <c r="N15" i="2" l="1"/>
  <c r="K35" i="2"/>
  <c r="L30" i="2" s="1"/>
  <c r="N12" i="2"/>
  <c r="N9" i="2"/>
  <c r="N13" i="2"/>
  <c r="N6" i="2"/>
  <c r="J15" i="2"/>
  <c r="J7" i="2"/>
  <c r="J9" i="2"/>
  <c r="J12" i="2"/>
  <c r="J16" i="2"/>
  <c r="J13" i="2"/>
  <c r="J10" i="2"/>
  <c r="J14" i="2"/>
  <c r="J17" i="2"/>
  <c r="J6" i="2"/>
  <c r="J11" i="2"/>
  <c r="N8" i="2"/>
  <c r="N11" i="2"/>
  <c r="N17" i="2"/>
  <c r="N16" i="2"/>
  <c r="N7" i="2"/>
  <c r="N10" i="2"/>
  <c r="L26" i="2" l="1"/>
  <c r="L24" i="2"/>
  <c r="L29" i="2"/>
  <c r="L34" i="2"/>
  <c r="L23" i="2"/>
  <c r="L28" i="2"/>
  <c r="L27" i="2"/>
  <c r="L31" i="2"/>
  <c r="L33" i="2"/>
  <c r="L25" i="2"/>
  <c r="L3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tc={6B4A5D40-A9B6-4DA4-BA09-C3D7C7D67C58}</author>
    <author>tc={0977038E-FB97-4D74-AFEB-A2BC08EEC7E0}</author>
  </authors>
  <commentList>
    <comment ref="L7" authorId="0" shapeId="0" xr:uid="{6B4A5D40-A9B6-4DA4-BA09-C3D7C7D67C58}">
      <text>
        <t>[Threaded comment]
Your version of Excel allows you to read this threaded comment; however, any edits to it will get removed if the file is opened in a newer version of Excel. Learn more: https://go.microsoft.com/fwlink/?linkid=870924
Comment:
    These ranks are the current ranks of the ACTIVE Members. When this page is updated these numbers will change.</t>
      </text>
    </comment>
    <comment ref="L22" authorId="1" shapeId="0" xr:uid="{0977038E-FB97-4D74-AFEB-A2BC08EEC7E0}">
      <text>
        <t>[Threaded comment]
Your version of Excel allows you to read this threaded comment; however, any edits to it will get removed if the file is opened in a newer version of Excel. Learn more: https://go.microsoft.com/fwlink/?linkid=870924
Comment:
    These are the army numbers. They are automatically updated when adding or removing members.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tc={D9D76239-9974-4086-9DEA-DD995BE16F45}</author>
    <author>tc={ADB88CD2-804D-46C9-8227-40FEE07E8FFF}</author>
    <author>tc={96B10388-44BC-4F8E-B987-3013FD8AF473}</author>
  </authors>
  <commentList>
    <comment ref="H4" authorId="0" shapeId="0" xr:uid="{D9D76239-9974-4086-9DEA-DD995BE16F45}">
      <text>
        <t>[Threaded comment]
Your version of Excel allows you to read this threaded comment; however, any edits to it will get removed if the file is opened in a newer version of Excel. Learn more: https://go.microsoft.com/fwlink/?linkid=870924
Comment:
    Denotes how many years each member had served when they LEFT the Club.</t>
      </text>
    </comment>
    <comment ref="L4" authorId="1" shapeId="0" xr:uid="{ADB88CD2-804D-46C9-8227-40FEE07E8FFF}">
      <text>
        <t>[Threaded comment]
Your version of Excel allows you to read this threaded comment; however, any edits to it will get removed if the file is opened in a newer version of Excel. Learn more: https://go.microsoft.com/fwlink/?linkid=870924
Comment:
    Denotes how many years each CURRENT member has served in the Club.</t>
      </text>
    </comment>
    <comment ref="J21" authorId="2" shapeId="0" xr:uid="{96B10388-44BC-4F8E-B987-3013FD8AF473}">
      <text>
        <t>[Threaded comment]
Your version of Excel allows you to read this threaded comment; however, any edits to it will get removed if the file is opened in a newer version of Excel. Learn more: https://go.microsoft.com/fwlink/?linkid=870924
Comment:
    This chart shows how long every member, past and present, spent in the ACWGC, or has spent so far, in the ACWGC.</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tc={F72AB178-A14F-4DF1-9F5F-F44956822E3A}</author>
    <author>tc={A09F9942-1649-4423-8F82-802BC89AD63F}</author>
    <author>tc={9292F283-BEDE-460E-9734-AB547EC45E05}</author>
    <author>tc={DEB15B69-0D2B-45CB-A316-38D4D42E0E48}</author>
    <author>tc={EAF64EF5-796D-4914-B27F-ADAC9702C5A6}</author>
    <author>tc={3104DFE9-5DFD-4398-B3FD-5313AC9CE047}</author>
    <author>tc={2251CB24-4A57-4593-A670-11B58CEB483C}</author>
  </authors>
  <commentList>
    <comment ref="C1" authorId="0" shapeId="0" xr:uid="{F72AB178-A14F-4DF1-9F5F-F44956822E3A}">
      <text>
        <t>[Threaded comment]
Your version of Excel allows you to read this threaded comment; however, any edits to it will get removed if the file is opened in a newer version of Excel. Learn more: https://go.microsoft.com/fwlink/?linkid=870924
Comment:
    Denotes the final rank earned for members who are now inactive. Current members will not have their rank listed.</t>
      </text>
    </comment>
    <comment ref="P3" authorId="1" shapeId="0" xr:uid="{A09F9942-1649-4423-8F82-802BC89AD63F}">
      <text>
        <t>[Threaded comment]
Your version of Excel allows you to read this threaded comment; however, any edits to it will get removed if the file is opened in a newer version of Excel. Learn more: https://go.microsoft.com/fwlink/?linkid=870924
Comment:
    Denotes how many points each member had when they left the Club.</t>
      </text>
    </comment>
    <comment ref="S3" authorId="2" shapeId="0" xr:uid="{9292F283-BEDE-460E-9734-AB547EC45E05}">
      <text>
        <t>[Threaded comment]
Your version of Excel allows you to read this threaded comment; however, any edits to it will get removed if the file is opened in a newer version of Excel. Learn more: https://go.microsoft.com/fwlink/?linkid=870924
Comment:
    These ranks are the last ranks of the former CSA Members.</t>
      </text>
    </comment>
    <comment ref="L4" authorId="3" shapeId="0" xr:uid="{DEB15B69-0D2B-45CB-A316-38D4D42E0E48}">
      <text>
        <t>[Threaded comment]
Your version of Excel allows you to read this threaded comment; however, any edits to it will get removed if the file is opened in a newer version of Excel. Learn more: https://go.microsoft.com/fwlink/?linkid=870924
Comment:
    Join refers to those who passed ATA in that year and were added to the DoR for the CSA.
In the years before the DoR these numbers are not going to be accurate.</t>
      </text>
    </comment>
    <comment ref="M4" authorId="4" shapeId="0" xr:uid="{EAF64EF5-796D-4914-B27F-ADAC9702C5A6}">
      <text>
        <t>[Threaded comment]
Your version of Excel allows you to read this threaded comment; however, any edits to it will get removed if the file is opened in a newer version of Excel. Learn more: https://go.microsoft.com/fwlink/?linkid=870924
Comment:
    This refers to how many DOR registered members left in each year.</t>
      </text>
    </comment>
    <comment ref="N4" authorId="5" shapeId="0" xr:uid="{3104DFE9-5DFD-4398-B3FD-5313AC9CE047}">
      <text>
        <t xml:space="preserve">[Threaded comment]
Your version of Excel allows you to read this threaded comment; however, any edits to it will get removed if the file is opened in a newer version of Excel. Learn more: https://go.microsoft.com/fwlink/?linkid=870924
Comment:
    This denotes how many members are left from each graduating class. </t>
      </text>
    </comment>
    <comment ref="P19" authorId="6" shapeId="0" xr:uid="{2251CB24-4A57-4593-A670-11B58CEB483C}">
      <text>
        <t>[Threaded comment]
Your version of Excel allows you to read this threaded comment; however, any edits to it will get removed if the file is opened in a newer version of Excel. Learn more: https://go.microsoft.com/fwlink/?linkid=870924
Comment:
    This shows the average number of points that members retired or were discharged with.</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tc={48B0774D-4287-447E-8E37-44A3AFFD790F}</author>
    <author>tc={663DB9A8-FF17-47AF-A053-39E082932A40}</author>
    <author>tc={9D0E725B-22FD-4FDB-B59F-2B24F9D4ADE5}</author>
    <author>tc={FF3B702A-30A0-4F29-9BF4-AA1C953D9226}</author>
    <author>tc={A38D0003-C573-4543-9AD6-6F4DB755F93C}</author>
    <author>tc={08379D7B-614B-4B52-83EA-EA14D45234EA}</author>
    <author>tc={043B3D00-B329-4E6E-9ECE-460469A9E0D6}</author>
    <author>tc={B7FFEB07-26B3-48BC-9EF9-D7B9290EDEAB}</author>
    <author>tc={AFB5D14B-EDAD-44E7-B7B0-1DF1F9F33B79}</author>
    <author>tc={5C4DBDBC-2F33-49A3-A718-D713C408728B}</author>
    <author>tc={2B63B254-B890-495A-A0A7-AEE1FE055518}</author>
    <author>tc={B9CD59B3-EEC4-4BEA-AE2A-B50E67062227}</author>
    <author>tc={A7C47FE0-D995-4A43-B5CD-AFAE0B18F252}</author>
  </authors>
  <commentList>
    <comment ref="C1" authorId="0" shapeId="0" xr:uid="{48B0774D-4287-447E-8E37-44A3AFFD790F}">
      <text>
        <t>[Threaded comment]
Your version of Excel allows you to read this threaded comment; however, any edits to it will get removed if the file is opened in a newer version of Excel. Learn more: https://go.microsoft.com/fwlink/?linkid=870924
Comment:
    Their rank upon leaving the Club. Full Generals currently in the Club may also be listed here as their rank will not change.</t>
      </text>
    </comment>
    <comment ref="K3" authorId="1" shapeId="0" xr:uid="{663DB9A8-FF17-47AF-A053-39E082932A40}">
      <text>
        <t>[Threaded comment]
Your version of Excel allows you to read this threaded comment; however, any edits to it will get removed if the file is opened in a newer version of Excel. Learn more: https://go.microsoft.com/fwlink/?linkid=870924
Comment:
    These numbers represent the total number of known recruits to UMA/ACWGC from the Union side. 
Records before 2000 are unavailable and so members who joined before then are shown as graduating in 2000.</t>
      </text>
    </comment>
    <comment ref="P3" authorId="2" shapeId="0" xr:uid="{9D0E725B-22FD-4FDB-B59F-2B24F9D4ADE5}">
      <text>
        <t>[Threaded comment]
Your version of Excel allows you to read this threaded comment; however, any edits to it will get removed if the file is opened in a newer version of Excel. Learn more: https://go.microsoft.com/fwlink/?linkid=870924
Comment:
    Denotes how many points each member had when they left the Club.</t>
      </text>
    </comment>
    <comment ref="S3" authorId="3" shapeId="0" xr:uid="{FF3B702A-30A0-4F29-9BF4-AA1C953D9226}">
      <text>
        <t>[Threaded comment]
Your version of Excel allows you to read this threaded comment; however, any edits to it will get removed if the file is opened in a newer version of Excel. Learn more: https://go.microsoft.com/fwlink/?linkid=870924
Comment:
    These ranks are the last ranks of the former USA Members.</t>
      </text>
    </comment>
    <comment ref="L4" authorId="4" shapeId="0" xr:uid="{A38D0003-C573-4543-9AD6-6F4DB755F93C}">
      <text>
        <t>[Threaded comment]
Your version of Excel allows you to read this threaded comment; however, any edits to it will get removed if the file is opened in a newer version of Excel. Learn more: https://go.microsoft.com/fwlink/?linkid=870924
Comment:
    These numbers are those confirmed to have entered UMA and into the Club in these years.
Note that 1997 - 2000 are clumped as "2000" due to the lack of records indicating exact dates.</t>
      </text>
    </comment>
    <comment ref="M4" authorId="5" shapeId="0" xr:uid="{08379D7B-614B-4B52-83EA-EA14D45234EA}">
      <text>
        <t>[Threaded comment]
Your version of Excel allows you to read this threaded comment; however, any edits to it will get removed if the file is opened in a newer version of Excel. Learn more: https://go.microsoft.com/fwlink/?linkid=870924
Comment:
    This refers to how many DOR registered members left in each year.</t>
      </text>
    </comment>
    <comment ref="N4" authorId="6" shapeId="0" xr:uid="{043B3D00-B329-4E6E-9ECE-460469A9E0D6}">
      <text>
        <t>[Threaded comment]
Your version of Excel allows you to read this threaded comment; however, any edits to it will get removed if the file is opened in a newer version of Excel. Learn more: https://go.microsoft.com/fwlink/?linkid=870924
Comment:
    This denotes how many members are left from each graduating class.</t>
      </text>
    </comment>
    <comment ref="P19" authorId="7" shapeId="0" xr:uid="{B7FFEB07-26B3-48BC-9EF9-D7B9290EDEAB}">
      <text>
        <t>[Threaded comment]
Your version of Excel allows you to read this threaded comment; however, any edits to it will get removed if the file is opened in a newer version of Excel. Learn more: https://go.microsoft.com/fwlink/?linkid=870924
Comment:
    This shows the average number of points that members retired or were discharged with.</t>
      </text>
    </comment>
    <comment ref="A74" authorId="8" shapeId="0" xr:uid="{AFB5D14B-EDAD-44E7-B7B0-1DF1F9F33B79}">
      <text>
        <t>[Threaded comment]
Your version of Excel allows you to read this threaded comment; however, any edits to it will get removed if the file is opened in a newer version of Excel. Learn more: https://go.microsoft.com/fwlink/?linkid=870924
Comment:
    Switched from the CSA</t>
      </text>
    </comment>
    <comment ref="A108" authorId="9" shapeId="0" xr:uid="{5C4DBDBC-2F33-49A3-A718-D713C408728B}">
      <text>
        <t>[Threaded comment]
Your version of Excel allows you to read this threaded comment; however, any edits to it will get removed if the file is opened in a newer version of Excel. Learn more: https://go.microsoft.com/fwlink/?linkid=870924
Comment:
    Rejoined in 2007, joined before 2001 the first time.</t>
      </text>
    </comment>
    <comment ref="A207" authorId="10" shapeId="0" xr:uid="{2B63B254-B890-495A-A0A7-AEE1FE055518}">
      <text>
        <t>[Threaded comment]
Your version of Excel allows you to read this threaded comment; however, any edits to it will get removed if the file is opened in a newer version of Excel. Learn more: https://go.microsoft.com/fwlink/?linkid=870924
Comment:
    Transferred from the CSA</t>
      </text>
    </comment>
    <comment ref="A377" authorId="11" shapeId="0" xr:uid="{B9CD59B3-EEC4-4BEA-AE2A-B50E67062227}">
      <text>
        <t>[Threaded comment]
Your version of Excel allows you to read this threaded comment; however, any edits to it will get removed if the file is opened in a newer version of Excel. Learn more: https://go.microsoft.com/fwlink/?linkid=870924
Comment:
    Transfer from the CSA</t>
      </text>
    </comment>
    <comment ref="A448" authorId="12" shapeId="0" xr:uid="{A7C47FE0-D995-4A43-B5CD-AFAE0B18F252}">
      <text>
        <t>[Threaded comment]
Your version of Excel allows you to read this threaded comment; however, any edits to it will get removed if the file is opened in a newer version of Excel. Learn more: https://go.microsoft.com/fwlink/?linkid=870924
Comment:
    Switched from CSA</t>
      </text>
    </comment>
  </commentList>
</comments>
</file>

<file path=xl/sharedStrings.xml><?xml version="1.0" encoding="utf-8"?>
<sst xmlns="http://schemas.openxmlformats.org/spreadsheetml/2006/main" count="11196" uniqueCount="1748">
  <si>
    <t>Last Name</t>
  </si>
  <si>
    <t>First Name</t>
  </si>
  <si>
    <t>Rank</t>
  </si>
  <si>
    <t>Army</t>
  </si>
  <si>
    <t>Allton</t>
  </si>
  <si>
    <t>Kirk</t>
  </si>
  <si>
    <t>Col.</t>
  </si>
  <si>
    <t>Beacco</t>
  </si>
  <si>
    <t>Giorgio</t>
  </si>
  <si>
    <t>Lt. Gen.</t>
  </si>
  <si>
    <t>ANV</t>
  </si>
  <si>
    <t>Beyersdorf</t>
  </si>
  <si>
    <t>Tony</t>
  </si>
  <si>
    <t>Bird</t>
  </si>
  <si>
    <t>Emmette</t>
  </si>
  <si>
    <t>Blackburn</t>
  </si>
  <si>
    <t>Ed</t>
  </si>
  <si>
    <t>Maj. Gen.</t>
  </si>
  <si>
    <t>Blanchett</t>
  </si>
  <si>
    <t>Scott</t>
  </si>
  <si>
    <t>Fld. Lt.</t>
  </si>
  <si>
    <t>Ranks</t>
  </si>
  <si>
    <t>Blazek</t>
  </si>
  <si>
    <t>Miles</t>
  </si>
  <si>
    <t>Maj.</t>
  </si>
  <si>
    <t>Boffi</t>
  </si>
  <si>
    <t>Giovanni</t>
  </si>
  <si>
    <t>Brig. Gen.</t>
  </si>
  <si>
    <t>1st Lt.</t>
  </si>
  <si>
    <t>Bonferroni</t>
  </si>
  <si>
    <t>Carlo</t>
  </si>
  <si>
    <t>Capt.</t>
  </si>
  <si>
    <t>Boustouler</t>
  </si>
  <si>
    <t>Andrew</t>
  </si>
  <si>
    <t>Brookes</t>
  </si>
  <si>
    <t>Adam</t>
  </si>
  <si>
    <t>Lt. Col.</t>
  </si>
  <si>
    <t>Brown</t>
  </si>
  <si>
    <t>Rick</t>
  </si>
  <si>
    <t>Burns</t>
  </si>
  <si>
    <t>Mike</t>
  </si>
  <si>
    <t>Busey</t>
  </si>
  <si>
    <t>Robert</t>
  </si>
  <si>
    <t>Gen.</t>
  </si>
  <si>
    <t>Camp</t>
  </si>
  <si>
    <t>Jaime</t>
  </si>
  <si>
    <t>Castro</t>
  </si>
  <si>
    <t>Dan</t>
  </si>
  <si>
    <t>Centreville</t>
  </si>
  <si>
    <t>Sam</t>
  </si>
  <si>
    <t>TOTAL</t>
  </si>
  <si>
    <t>Ciampoli</t>
  </si>
  <si>
    <t>Stefano</t>
  </si>
  <si>
    <t>Cole</t>
  </si>
  <si>
    <t>Mitchell</t>
  </si>
  <si>
    <t>Coma</t>
  </si>
  <si>
    <t>Carley</t>
  </si>
  <si>
    <t>Copelan</t>
  </si>
  <si>
    <t>George</t>
  </si>
  <si>
    <t>Cox</t>
  </si>
  <si>
    <t>Thompson</t>
  </si>
  <si>
    <t>Coyne</t>
  </si>
  <si>
    <t>Richard</t>
  </si>
  <si>
    <t>Crawford</t>
  </si>
  <si>
    <t>Mark</t>
  </si>
  <si>
    <t>Cunningham</t>
  </si>
  <si>
    <t>Dwain</t>
  </si>
  <si>
    <t>AotP</t>
  </si>
  <si>
    <t>Dancer</t>
  </si>
  <si>
    <t>Terry</t>
  </si>
  <si>
    <t>AotT</t>
  </si>
  <si>
    <t>Davis</t>
  </si>
  <si>
    <t>John</t>
  </si>
  <si>
    <t>Dehoff</t>
  </si>
  <si>
    <t>Tom</t>
  </si>
  <si>
    <t>DeMere</t>
  </si>
  <si>
    <t>Alphonse</t>
  </si>
  <si>
    <t>Dodge</t>
  </si>
  <si>
    <t>Russ</t>
  </si>
  <si>
    <t>Donlon</t>
  </si>
  <si>
    <t>Steven</t>
  </si>
  <si>
    <t>Edens</t>
  </si>
  <si>
    <t>Fred</t>
  </si>
  <si>
    <t>Eisele</t>
  </si>
  <si>
    <t>Evans</t>
  </si>
  <si>
    <t>Owen</t>
  </si>
  <si>
    <t>Franz</t>
  </si>
  <si>
    <t>Drew</t>
  </si>
  <si>
    <t>Garner</t>
  </si>
  <si>
    <t>Jim</t>
  </si>
  <si>
    <t>Glisson</t>
  </si>
  <si>
    <t>Goode</t>
  </si>
  <si>
    <t>David</t>
  </si>
  <si>
    <t>Griffith</t>
  </si>
  <si>
    <t>Steve</t>
  </si>
  <si>
    <t>Hamilton</t>
  </si>
  <si>
    <t>Harvey</t>
  </si>
  <si>
    <t>Hemer</t>
  </si>
  <si>
    <t>Hicks</t>
  </si>
  <si>
    <t>Dave</t>
  </si>
  <si>
    <t>Hively</t>
  </si>
  <si>
    <t>Todd</t>
  </si>
  <si>
    <t>Hollevoet</t>
  </si>
  <si>
    <t>Patrick</t>
  </si>
  <si>
    <t>Holloway</t>
  </si>
  <si>
    <t>James</t>
  </si>
  <si>
    <t>Holt</t>
  </si>
  <si>
    <t>Denny</t>
  </si>
  <si>
    <t>Houghtaling</t>
  </si>
  <si>
    <t>Gary</t>
  </si>
  <si>
    <t>Hunt</t>
  </si>
  <si>
    <t>Jeff</t>
  </si>
  <si>
    <t>Matthew</t>
  </si>
  <si>
    <t>Isgro</t>
  </si>
  <si>
    <t>Tim</t>
  </si>
  <si>
    <t>Jansen</t>
  </si>
  <si>
    <t>Josh</t>
  </si>
  <si>
    <t>Jenkins</t>
  </si>
  <si>
    <t>Gareth</t>
  </si>
  <si>
    <t>Jensen</t>
  </si>
  <si>
    <t>Gerald</t>
  </si>
  <si>
    <t>Kesson</t>
  </si>
  <si>
    <t>Klem</t>
  </si>
  <si>
    <t>Bruce</t>
  </si>
  <si>
    <t>Kowal</t>
  </si>
  <si>
    <t>Justin</t>
  </si>
  <si>
    <t>Krenek</t>
  </si>
  <si>
    <t>Kunz</t>
  </si>
  <si>
    <t>Nicholas</t>
  </si>
  <si>
    <t>Laabs</t>
  </si>
  <si>
    <t>Lanuza</t>
  </si>
  <si>
    <t>Luis</t>
  </si>
  <si>
    <t>Lastowicka</t>
  </si>
  <si>
    <t>Dale</t>
  </si>
  <si>
    <t>Lazov</t>
  </si>
  <si>
    <t>Don</t>
  </si>
  <si>
    <t>Lindley</t>
  </si>
  <si>
    <t>Longmire</t>
  </si>
  <si>
    <t>Russell</t>
  </si>
  <si>
    <t>Ludwig</t>
  </si>
  <si>
    <t>Luerding</t>
  </si>
  <si>
    <t>MacLean</t>
  </si>
  <si>
    <t>Mallory</t>
  </si>
  <si>
    <t>D.W.</t>
  </si>
  <si>
    <t>Malone</t>
  </si>
  <si>
    <t>Marshall</t>
  </si>
  <si>
    <t>Thomas</t>
  </si>
  <si>
    <t>Martin</t>
  </si>
  <si>
    <t>Matthews</t>
  </si>
  <si>
    <t>Clinton</t>
  </si>
  <si>
    <t>McBride</t>
  </si>
  <si>
    <t>Denis J.</t>
  </si>
  <si>
    <t>McDonald</t>
  </si>
  <si>
    <t>Bryan</t>
  </si>
  <si>
    <t>McEntegart</t>
  </si>
  <si>
    <t>Karl</t>
  </si>
  <si>
    <t>McOmish</t>
  </si>
  <si>
    <t>Cameron</t>
  </si>
  <si>
    <t>McSwain</t>
  </si>
  <si>
    <t>Tex</t>
  </si>
  <si>
    <t>McWaters</t>
  </si>
  <si>
    <t>Medeiros</t>
  </si>
  <si>
    <t>Joseph</t>
  </si>
  <si>
    <t>Mihalik</t>
  </si>
  <si>
    <t>Michael</t>
  </si>
  <si>
    <t>Miller</t>
  </si>
  <si>
    <t>Moore</t>
  </si>
  <si>
    <t>Mossier</t>
  </si>
  <si>
    <t>Naidamast</t>
  </si>
  <si>
    <t>Newcomb</t>
  </si>
  <si>
    <t>Chris</t>
  </si>
  <si>
    <t>Newton</t>
  </si>
  <si>
    <t>Nix</t>
  </si>
  <si>
    <t>Gene</t>
  </si>
  <si>
    <t>Novack</t>
  </si>
  <si>
    <t>Ozols</t>
  </si>
  <si>
    <t>Art</t>
  </si>
  <si>
    <t>Pandragon</t>
  </si>
  <si>
    <t>Isheach</t>
  </si>
  <si>
    <t>Peek</t>
  </si>
  <si>
    <t>Porres</t>
  </si>
  <si>
    <t>Sergio</t>
  </si>
  <si>
    <t>Porto</t>
  </si>
  <si>
    <t>Powles</t>
  </si>
  <si>
    <t>Jonathan</t>
  </si>
  <si>
    <t>Ren</t>
  </si>
  <si>
    <t>Ashdoll</t>
  </si>
  <si>
    <t>Reneau</t>
  </si>
  <si>
    <t>Rietveld</t>
  </si>
  <si>
    <t>Marco</t>
  </si>
  <si>
    <t>Ruiz</t>
  </si>
  <si>
    <t>Miguel</t>
  </si>
  <si>
    <t>Russett</t>
  </si>
  <si>
    <t>Saunders</t>
  </si>
  <si>
    <t>Ian</t>
  </si>
  <si>
    <t>Schmidt</t>
  </si>
  <si>
    <t>Charles</t>
  </si>
  <si>
    <t>Schuck</t>
  </si>
  <si>
    <t>Jay</t>
  </si>
  <si>
    <t>Seidl</t>
  </si>
  <si>
    <t>Sheppard</t>
  </si>
  <si>
    <t>Daniel</t>
  </si>
  <si>
    <t>Shi</t>
  </si>
  <si>
    <t>Edwin</t>
  </si>
  <si>
    <t>Sineath</t>
  </si>
  <si>
    <t>Siragusa</t>
  </si>
  <si>
    <t>Paul</t>
  </si>
  <si>
    <t>Smith</t>
  </si>
  <si>
    <t>Lyle</t>
  </si>
  <si>
    <t>Hank</t>
  </si>
  <si>
    <t>Spangler</t>
  </si>
  <si>
    <t>Sparks</t>
  </si>
  <si>
    <t>Alan</t>
  </si>
  <si>
    <t>Spencer</t>
  </si>
  <si>
    <t>Staccioli</t>
  </si>
  <si>
    <t>Alessandro</t>
  </si>
  <si>
    <t>Steele</t>
  </si>
  <si>
    <t>Pete</t>
  </si>
  <si>
    <t>Stiles</t>
  </si>
  <si>
    <t>Stewart</t>
  </si>
  <si>
    <t>Strickler</t>
  </si>
  <si>
    <t>Blake</t>
  </si>
  <si>
    <t>Swan</t>
  </si>
  <si>
    <t>Prax</t>
  </si>
  <si>
    <t>Swanson</t>
  </si>
  <si>
    <t>Tarr</t>
  </si>
  <si>
    <t>Thayer</t>
  </si>
  <si>
    <t>Jon</t>
  </si>
  <si>
    <t>Neil</t>
  </si>
  <si>
    <t>Treuting</t>
  </si>
  <si>
    <t>William</t>
  </si>
  <si>
    <t>Vuillet</t>
  </si>
  <si>
    <t>Marc</t>
  </si>
  <si>
    <t>Walker</t>
  </si>
  <si>
    <t>Rich</t>
  </si>
  <si>
    <t>Weir</t>
  </si>
  <si>
    <t>Welleman</t>
  </si>
  <si>
    <t>Jan</t>
  </si>
  <si>
    <t>Wessling</t>
  </si>
  <si>
    <t>Andreas</t>
  </si>
  <si>
    <t>White</t>
  </si>
  <si>
    <t>Whitehead</t>
  </si>
  <si>
    <t>Kennon</t>
  </si>
  <si>
    <t>Wilson</t>
  </si>
  <si>
    <t>Stuart</t>
  </si>
  <si>
    <t>Alberti</t>
  </si>
  <si>
    <t>Alberts</t>
  </si>
  <si>
    <t>Anderson</t>
  </si>
  <si>
    <t>Christopher</t>
  </si>
  <si>
    <t>Barlow</t>
  </si>
  <si>
    <t>Antony</t>
  </si>
  <si>
    <t>Barycki</t>
  </si>
  <si>
    <t>Bianchi</t>
  </si>
  <si>
    <t>Olivier</t>
  </si>
  <si>
    <t>Biggs</t>
  </si>
  <si>
    <t>Boling</t>
  </si>
  <si>
    <t>Bowman</t>
  </si>
  <si>
    <t>Bridges</t>
  </si>
  <si>
    <t>Brogden</t>
  </si>
  <si>
    <t>Brooks</t>
  </si>
  <si>
    <t>Ron</t>
  </si>
  <si>
    <t>Burke</t>
  </si>
  <si>
    <t>Douglas</t>
  </si>
  <si>
    <t>Carleton</t>
  </si>
  <si>
    <t>Greg</t>
  </si>
  <si>
    <t>Carney</t>
  </si>
  <si>
    <t>Neal</t>
  </si>
  <si>
    <t>Clausen</t>
  </si>
  <si>
    <t>Matt</t>
  </si>
  <si>
    <t>Collick</t>
  </si>
  <si>
    <t>Cook</t>
  </si>
  <si>
    <t>Earle</t>
  </si>
  <si>
    <t>Corley</t>
  </si>
  <si>
    <t>Max</t>
  </si>
  <si>
    <t>Kevin</t>
  </si>
  <si>
    <t>Crist</t>
  </si>
  <si>
    <t>Kenneth</t>
  </si>
  <si>
    <t>Croft</t>
  </si>
  <si>
    <t>Bill</t>
  </si>
  <si>
    <t>Danner</t>
  </si>
  <si>
    <t>Dortch</t>
  </si>
  <si>
    <t>Walt</t>
  </si>
  <si>
    <t>Dowling</t>
  </si>
  <si>
    <t>Durney</t>
  </si>
  <si>
    <t>Earls</t>
  </si>
  <si>
    <t>Eichelberger</t>
  </si>
  <si>
    <t>Ejder</t>
  </si>
  <si>
    <t>Zafer</t>
  </si>
  <si>
    <t>Elkin</t>
  </si>
  <si>
    <t>Fantini</t>
  </si>
  <si>
    <t>Ernie</t>
  </si>
  <si>
    <t>Finn</t>
  </si>
  <si>
    <t>Sven</t>
  </si>
  <si>
    <t>Fitch</t>
  </si>
  <si>
    <t>Jason</t>
  </si>
  <si>
    <t>Fitzgerald</t>
  </si>
  <si>
    <t>Garret</t>
  </si>
  <si>
    <t>Fitzmaurice</t>
  </si>
  <si>
    <t>Kyle</t>
  </si>
  <si>
    <t>Fogarty</t>
  </si>
  <si>
    <t>Fortune</t>
  </si>
  <si>
    <t>Ken</t>
  </si>
  <si>
    <t>Freeman</t>
  </si>
  <si>
    <t>Frank</t>
  </si>
  <si>
    <t>Frost</t>
  </si>
  <si>
    <t>Gleason</t>
  </si>
  <si>
    <t>Glenn</t>
  </si>
  <si>
    <t>Golchini</t>
  </si>
  <si>
    <t>Joe</t>
  </si>
  <si>
    <t>Goodwin</t>
  </si>
  <si>
    <t>Gross</t>
  </si>
  <si>
    <t>Dirk</t>
  </si>
  <si>
    <t>Guegan</t>
  </si>
  <si>
    <t>Hampel</t>
  </si>
  <si>
    <t>Derek</t>
  </si>
  <si>
    <t>Hanbuch</t>
  </si>
  <si>
    <t>Hartwig</t>
  </si>
  <si>
    <t>Randy</t>
  </si>
  <si>
    <t>Hecht</t>
  </si>
  <si>
    <t>Christian</t>
  </si>
  <si>
    <t>Hopper</t>
  </si>
  <si>
    <t>Hughes</t>
  </si>
  <si>
    <t>Bob</t>
  </si>
  <si>
    <t>Chuck</t>
  </si>
  <si>
    <t>Jezior</t>
  </si>
  <si>
    <t>Stan</t>
  </si>
  <si>
    <t>Johnson</t>
  </si>
  <si>
    <t>Jones</t>
  </si>
  <si>
    <t>Keller</t>
  </si>
  <si>
    <t>King</t>
  </si>
  <si>
    <t>Kling</t>
  </si>
  <si>
    <t>Lucas</t>
  </si>
  <si>
    <t>Kolcun</t>
  </si>
  <si>
    <t>Brett</t>
  </si>
  <si>
    <t>Letus</t>
  </si>
  <si>
    <t>Lichtenberg</t>
  </si>
  <si>
    <t>Lim</t>
  </si>
  <si>
    <t>Lytwak</t>
  </si>
  <si>
    <t>Masson</t>
  </si>
  <si>
    <t>Einar Jon</t>
  </si>
  <si>
    <t>Ray</t>
  </si>
  <si>
    <t>Dwight</t>
  </si>
  <si>
    <t>McCarthy</t>
  </si>
  <si>
    <t>McCleery</t>
  </si>
  <si>
    <t>McLeod</t>
  </si>
  <si>
    <t>Ash</t>
  </si>
  <si>
    <t>Mershon</t>
  </si>
  <si>
    <t>Miccio</t>
  </si>
  <si>
    <t>Aldo</t>
  </si>
  <si>
    <t>Morris</t>
  </si>
  <si>
    <t>Mouledous</t>
  </si>
  <si>
    <t>Philippe</t>
  </si>
  <si>
    <t>Mullins</t>
  </si>
  <si>
    <t>Murphy</t>
  </si>
  <si>
    <t>Niall</t>
  </si>
  <si>
    <t>Murrill</t>
  </si>
  <si>
    <t>Logan</t>
  </si>
  <si>
    <t>Nelms</t>
  </si>
  <si>
    <t>Nelson</t>
  </si>
  <si>
    <t>Victor</t>
  </si>
  <si>
    <t>Newell</t>
  </si>
  <si>
    <t>Lynn</t>
  </si>
  <si>
    <t>O'Brian</t>
  </si>
  <si>
    <t>Erin</t>
  </si>
  <si>
    <t>O'Brien</t>
  </si>
  <si>
    <t>O'Neill</t>
  </si>
  <si>
    <t>Sandy</t>
  </si>
  <si>
    <t>Oakford</t>
  </si>
  <si>
    <t>Palladino</t>
  </si>
  <si>
    <t>Pascucci</t>
  </si>
  <si>
    <t>Pattern</t>
  </si>
  <si>
    <t>Logrus</t>
  </si>
  <si>
    <t>Patterson</t>
  </si>
  <si>
    <t>Peterson</t>
  </si>
  <si>
    <t>Ralph</t>
  </si>
  <si>
    <t>Pfluecke</t>
  </si>
  <si>
    <t>Preston</t>
  </si>
  <si>
    <t>Trevor</t>
  </si>
  <si>
    <t>Pyle</t>
  </si>
  <si>
    <t>Reyes</t>
  </si>
  <si>
    <t>Rice</t>
  </si>
  <si>
    <t>Duncan</t>
  </si>
  <si>
    <t>Richardson</t>
  </si>
  <si>
    <t>Seltzer</t>
  </si>
  <si>
    <t>Riggs</t>
  </si>
  <si>
    <t>Derald</t>
  </si>
  <si>
    <t>Rodriguez</t>
  </si>
  <si>
    <t>Ross</t>
  </si>
  <si>
    <t>Kelly</t>
  </si>
  <si>
    <t>Russo</t>
  </si>
  <si>
    <t>Sands</t>
  </si>
  <si>
    <t>Schwartz</t>
  </si>
  <si>
    <t>Scilla</t>
  </si>
  <si>
    <t>Sharif</t>
  </si>
  <si>
    <t>Shaw</t>
  </si>
  <si>
    <t>Shurts</t>
  </si>
  <si>
    <t>Clay</t>
  </si>
  <si>
    <t>Sickbert</t>
  </si>
  <si>
    <t>Randall</t>
  </si>
  <si>
    <t>Simms</t>
  </si>
  <si>
    <t>Ned</t>
  </si>
  <si>
    <t>Simonitch</t>
  </si>
  <si>
    <t>Skanderson</t>
  </si>
  <si>
    <t>Sober</t>
  </si>
  <si>
    <t>Spence</t>
  </si>
  <si>
    <t>Spitz</t>
  </si>
  <si>
    <t>St.Julien</t>
  </si>
  <si>
    <t>Stefanowicz</t>
  </si>
  <si>
    <t>Pat</t>
  </si>
  <si>
    <t>Tinling</t>
  </si>
  <si>
    <t>Trembley</t>
  </si>
  <si>
    <t>Truesdell</t>
  </si>
  <si>
    <t>Craig</t>
  </si>
  <si>
    <t>Turner</t>
  </si>
  <si>
    <t>Sean</t>
  </si>
  <si>
    <t>Vasquez</t>
  </si>
  <si>
    <t>Verne</t>
  </si>
  <si>
    <t>Jules</t>
  </si>
  <si>
    <t>Walton</t>
  </si>
  <si>
    <t>Ward</t>
  </si>
  <si>
    <t>Welder</t>
  </si>
  <si>
    <t>Wallace</t>
  </si>
  <si>
    <t>Wenker</t>
  </si>
  <si>
    <t>Weppner</t>
  </si>
  <si>
    <t>Stephen</t>
  </si>
  <si>
    <t>Whatman</t>
  </si>
  <si>
    <t>Warrick</t>
  </si>
  <si>
    <t>Wheeler</t>
  </si>
  <si>
    <t>Whipkey</t>
  </si>
  <si>
    <t>Woo</t>
  </si>
  <si>
    <t>Dillon</t>
  </si>
  <si>
    <t>Woods</t>
  </si>
  <si>
    <t>Ryan</t>
  </si>
  <si>
    <t>Zhang</t>
  </si>
  <si>
    <t>Troy</t>
  </si>
  <si>
    <t>Zuelsdorff</t>
  </si>
  <si>
    <t>Join</t>
  </si>
  <si>
    <t>Left</t>
  </si>
  <si>
    <t>Years</t>
  </si>
  <si>
    <t>Status</t>
  </si>
  <si>
    <t>Adams</t>
  </si>
  <si>
    <t>Bobby</t>
  </si>
  <si>
    <t>Active</t>
  </si>
  <si>
    <t>Former Years in Club</t>
  </si>
  <si>
    <t>Active Years in Club</t>
  </si>
  <si>
    <t>Adamson</t>
  </si>
  <si>
    <t>RANGE</t>
  </si>
  <si>
    <t>Members</t>
  </si>
  <si>
    <t>Percent</t>
  </si>
  <si>
    <t>Aerne</t>
  </si>
  <si>
    <t>Emil</t>
  </si>
  <si>
    <t>0 - 1</t>
  </si>
  <si>
    <t>Ahlf</t>
  </si>
  <si>
    <t>Ainsworth</t>
  </si>
  <si>
    <t>Allaway</t>
  </si>
  <si>
    <t>Allen</t>
  </si>
  <si>
    <t>Brock</t>
  </si>
  <si>
    <t>Amling</t>
  </si>
  <si>
    <t>Carl</t>
  </si>
  <si>
    <t>Amsbaugh</t>
  </si>
  <si>
    <t>10+</t>
  </si>
  <si>
    <t>Andrews</t>
  </si>
  <si>
    <t>15+</t>
  </si>
  <si>
    <t>Areny</t>
  </si>
  <si>
    <t>20+</t>
  </si>
  <si>
    <t>Argyle</t>
  </si>
  <si>
    <t>Arndt</t>
  </si>
  <si>
    <t>Arnold</t>
  </si>
  <si>
    <t>Bo</t>
  </si>
  <si>
    <t>Dustin</t>
  </si>
  <si>
    <t>Axon</t>
  </si>
  <si>
    <t>Timothy</t>
  </si>
  <si>
    <t>Bahr</t>
  </si>
  <si>
    <t>Barry</t>
  </si>
  <si>
    <t>Baker</t>
  </si>
  <si>
    <t>Alvin</t>
  </si>
  <si>
    <t>Bangert</t>
  </si>
  <si>
    <t>Barber</t>
  </si>
  <si>
    <t>Barker</t>
  </si>
  <si>
    <t>Vincent</t>
  </si>
  <si>
    <t>Barnard</t>
  </si>
  <si>
    <t>Gregory</t>
  </si>
  <si>
    <t>Demere</t>
  </si>
  <si>
    <t>Barnes</t>
  </si>
  <si>
    <t>Zach</t>
  </si>
  <si>
    <t>Barrett</t>
  </si>
  <si>
    <t>Barrette</t>
  </si>
  <si>
    <t>Bartolucci</t>
  </si>
  <si>
    <t>Ugo</t>
  </si>
  <si>
    <t>Barton</t>
  </si>
  <si>
    <t>Bas</t>
  </si>
  <si>
    <t>Fatih</t>
  </si>
  <si>
    <t>Bassotti</t>
  </si>
  <si>
    <t>Luciano</t>
  </si>
  <si>
    <t>Bastiani</t>
  </si>
  <si>
    <t>Gery</t>
  </si>
  <si>
    <t>Belk</t>
  </si>
  <si>
    <t>Bemus</t>
  </si>
  <si>
    <t>Bradley</t>
  </si>
  <si>
    <t>Berli</t>
  </si>
  <si>
    <t>Ola</t>
  </si>
  <si>
    <t>Bertolino</t>
  </si>
  <si>
    <t>Lawrence</t>
  </si>
  <si>
    <t>Bertrand</t>
  </si>
  <si>
    <t>Best</t>
  </si>
  <si>
    <t>Betlej</t>
  </si>
  <si>
    <t>Krystian</t>
  </si>
  <si>
    <t>Betting</t>
  </si>
  <si>
    <t>Billieres</t>
  </si>
  <si>
    <t>Birch</t>
  </si>
  <si>
    <t>Biss</t>
  </si>
  <si>
    <t>Bissett</t>
  </si>
  <si>
    <t>Blair</t>
  </si>
  <si>
    <t>Boboshko</t>
  </si>
  <si>
    <t>Nikolai</t>
  </si>
  <si>
    <t>Boggon</t>
  </si>
  <si>
    <t>Gordon</t>
  </si>
  <si>
    <t>Bolton</t>
  </si>
  <si>
    <t>Ronald</t>
  </si>
  <si>
    <t>Bonachia</t>
  </si>
  <si>
    <t>Ricardo</t>
  </si>
  <si>
    <t>Bones</t>
  </si>
  <si>
    <t>Bottos</t>
  </si>
  <si>
    <t>Rob</t>
  </si>
  <si>
    <t>Bova</t>
  </si>
  <si>
    <t>Anthony</t>
  </si>
  <si>
    <t>Braddock</t>
  </si>
  <si>
    <t>Bramley</t>
  </si>
  <si>
    <t>Vaughn</t>
  </si>
  <si>
    <t>Brammer</t>
  </si>
  <si>
    <t>Brannan</t>
  </si>
  <si>
    <t>C. Lauret</t>
  </si>
  <si>
    <t>Brennan</t>
  </si>
  <si>
    <t>Broadhead</t>
  </si>
  <si>
    <t>Brockman</t>
  </si>
  <si>
    <t>DW</t>
  </si>
  <si>
    <t>Brommer</t>
  </si>
  <si>
    <t>Brook</t>
  </si>
  <si>
    <t>Broom</t>
  </si>
  <si>
    <t>Larry</t>
  </si>
  <si>
    <t>Denis</t>
  </si>
  <si>
    <t>Larenzo</t>
  </si>
  <si>
    <t>Broyles</t>
  </si>
  <si>
    <t>Bruner</t>
  </si>
  <si>
    <t>Thomas 'Tex'</t>
  </si>
  <si>
    <t>Budak</t>
  </si>
  <si>
    <t>Ozgur</t>
  </si>
  <si>
    <t>Buehner</t>
  </si>
  <si>
    <t>Burdulis</t>
  </si>
  <si>
    <t>Micheal</t>
  </si>
  <si>
    <t>Andy</t>
  </si>
  <si>
    <t xml:space="preserve">David </t>
  </si>
  <si>
    <t>Burr</t>
  </si>
  <si>
    <t>Aaron</t>
  </si>
  <si>
    <t>Burton</t>
  </si>
  <si>
    <t>Bynum</t>
  </si>
  <si>
    <t xml:space="preserve">Chris </t>
  </si>
  <si>
    <t>Campbell</t>
  </si>
  <si>
    <t>Jack</t>
  </si>
  <si>
    <t>Canavan</t>
  </si>
  <si>
    <t>Danny</t>
  </si>
  <si>
    <t>Capella</t>
  </si>
  <si>
    <t>Caperton</t>
  </si>
  <si>
    <t>Carden</t>
  </si>
  <si>
    <t>Carollo</t>
  </si>
  <si>
    <t>Carpiaux</t>
  </si>
  <si>
    <t>Carroll</t>
  </si>
  <si>
    <t>Carter</t>
  </si>
  <si>
    <t>Kris</t>
  </si>
  <si>
    <t>Cartwright</t>
  </si>
  <si>
    <t>Geoff</t>
  </si>
  <si>
    <t>Carver</t>
  </si>
  <si>
    <t>Castle</t>
  </si>
  <si>
    <t>Evan</t>
  </si>
  <si>
    <t>Caverly</t>
  </si>
  <si>
    <t>Chambers</t>
  </si>
  <si>
    <t>Ben</t>
  </si>
  <si>
    <t>Dagan</t>
  </si>
  <si>
    <t xml:space="preserve">Terry </t>
  </si>
  <si>
    <t>Chandler</t>
  </si>
  <si>
    <t xml:space="preserve">Josef </t>
  </si>
  <si>
    <t>Chausse</t>
  </si>
  <si>
    <t>Joshua</t>
  </si>
  <si>
    <t>Chavis</t>
  </si>
  <si>
    <t xml:space="preserve">Edwin </t>
  </si>
  <si>
    <t>Keith</t>
  </si>
  <si>
    <t>Cieslak</t>
  </si>
  <si>
    <t>Cill</t>
  </si>
  <si>
    <t>Drake</t>
  </si>
  <si>
    <t>Clark</t>
  </si>
  <si>
    <t>Al</t>
  </si>
  <si>
    <t>Clawson</t>
  </si>
  <si>
    <t>Clemons</t>
  </si>
  <si>
    <t>Eric</t>
  </si>
  <si>
    <t>Coccio</t>
  </si>
  <si>
    <t>Cofer</t>
  </si>
  <si>
    <t>Lloyd</t>
  </si>
  <si>
    <t>Colgan</t>
  </si>
  <si>
    <t>Collier</t>
  </si>
  <si>
    <t>Collin</t>
  </si>
  <si>
    <t>Collino</t>
  </si>
  <si>
    <t xml:space="preserve">Paul </t>
  </si>
  <si>
    <t>Collins</t>
  </si>
  <si>
    <t>Gilbert</t>
  </si>
  <si>
    <t>Colwell</t>
  </si>
  <si>
    <t>Combs</t>
  </si>
  <si>
    <t>Commissaire</t>
  </si>
  <si>
    <t>Jean</t>
  </si>
  <si>
    <t>Conlan</t>
  </si>
  <si>
    <t>Vulliet</t>
  </si>
  <si>
    <t>Conner</t>
  </si>
  <si>
    <t>Conway</t>
  </si>
  <si>
    <t>Cooper</t>
  </si>
  <si>
    <t>Cope</t>
  </si>
  <si>
    <t>Courtney</t>
  </si>
  <si>
    <t>Coyle</t>
  </si>
  <si>
    <t>Cross</t>
  </si>
  <si>
    <t>Cuneo</t>
  </si>
  <si>
    <t>Currier</t>
  </si>
  <si>
    <t>Philip</t>
  </si>
  <si>
    <t>Curtis</t>
  </si>
  <si>
    <t>Cushman</t>
  </si>
  <si>
    <t>Nate</t>
  </si>
  <si>
    <t>daCruz</t>
  </si>
  <si>
    <t>Juan Pablo</t>
  </si>
  <si>
    <t>Daley</t>
  </si>
  <si>
    <t>Bert</t>
  </si>
  <si>
    <t>Dasseville</t>
  </si>
  <si>
    <t>JP</t>
  </si>
  <si>
    <t>Davey</t>
  </si>
  <si>
    <t>Grant</t>
  </si>
  <si>
    <t>Davies</t>
  </si>
  <si>
    <t>Colin</t>
  </si>
  <si>
    <t>Garrett</t>
  </si>
  <si>
    <t>Dawkins</t>
  </si>
  <si>
    <t>Dawson</t>
  </si>
  <si>
    <t>Peter</t>
  </si>
  <si>
    <t>de la Guerra</t>
  </si>
  <si>
    <t>Tiago</t>
  </si>
  <si>
    <t>de Pecqueur</t>
  </si>
  <si>
    <t>Deaton</t>
  </si>
  <si>
    <t>Dell</t>
  </si>
  <si>
    <t>Demichelis</t>
  </si>
  <si>
    <t>Denner</t>
  </si>
  <si>
    <t>Boyd</t>
  </si>
  <si>
    <t>Denney</t>
  </si>
  <si>
    <t>Dersin</t>
  </si>
  <si>
    <t>Brandon</t>
  </si>
  <si>
    <t>Desruisseaux</t>
  </si>
  <si>
    <t>Pierre</t>
  </si>
  <si>
    <t>DeStefano</t>
  </si>
  <si>
    <t>Nick</t>
  </si>
  <si>
    <t>Dickey</t>
  </si>
  <si>
    <t>Dodson</t>
  </si>
  <si>
    <t>Dorland</t>
  </si>
  <si>
    <t>Martial</t>
  </si>
  <si>
    <t>Dougherty</t>
  </si>
  <si>
    <t>Dragan</t>
  </si>
  <si>
    <t>Dragon</t>
  </si>
  <si>
    <t>Blaze</t>
  </si>
  <si>
    <t>Dudas</t>
  </si>
  <si>
    <t>Liviu</t>
  </si>
  <si>
    <t>Due</t>
  </si>
  <si>
    <t>Dumas-Grégoire</t>
  </si>
  <si>
    <t>Dunkerley</t>
  </si>
  <si>
    <t>Dunn</t>
  </si>
  <si>
    <t>Durand</t>
  </si>
  <si>
    <t>Yvan</t>
  </si>
  <si>
    <t>Dwadin</t>
  </si>
  <si>
    <t>Taro</t>
  </si>
  <si>
    <t>Dyson</t>
  </si>
  <si>
    <t>Easom</t>
  </si>
  <si>
    <t>Eck</t>
  </si>
  <si>
    <t>Edgar</t>
  </si>
  <si>
    <t>Edwards</t>
  </si>
  <si>
    <t>Erbe</t>
  </si>
  <si>
    <t>Erickson</t>
  </si>
  <si>
    <t>Erikson</t>
  </si>
  <si>
    <t>Graham</t>
  </si>
  <si>
    <t>Faber</t>
  </si>
  <si>
    <t>Chiel</t>
  </si>
  <si>
    <t>Feathler</t>
  </si>
  <si>
    <t>Jenssen</t>
  </si>
  <si>
    <t>Atle</t>
  </si>
  <si>
    <t>Ferguson</t>
  </si>
  <si>
    <t>Donald</t>
  </si>
  <si>
    <t>Field</t>
  </si>
  <si>
    <t>Fife</t>
  </si>
  <si>
    <t>Fisher</t>
  </si>
  <si>
    <t>Lewis</t>
  </si>
  <si>
    <t>FitzMaurice</t>
  </si>
  <si>
    <t>Fogato</t>
  </si>
  <si>
    <t>Fabio</t>
  </si>
  <si>
    <t>Forbes</t>
  </si>
  <si>
    <t>Ford</t>
  </si>
  <si>
    <t>Forester</t>
  </si>
  <si>
    <t>Hugh</t>
  </si>
  <si>
    <t>Freedman</t>
  </si>
  <si>
    <t>Shelton</t>
  </si>
  <si>
    <t>Freet</t>
  </si>
  <si>
    <t>Luke</t>
  </si>
  <si>
    <t>Frey</t>
  </si>
  <si>
    <t>Fryer</t>
  </si>
  <si>
    <t>Benjamin</t>
  </si>
  <si>
    <t>Fulwell</t>
  </si>
  <si>
    <t>Fuss</t>
  </si>
  <si>
    <t>Gallup</t>
  </si>
  <si>
    <t>Galyean</t>
  </si>
  <si>
    <t>Gambill</t>
  </si>
  <si>
    <t>Gandt</t>
  </si>
  <si>
    <t>Gebert</t>
  </si>
  <si>
    <t>Geesaman</t>
  </si>
  <si>
    <t>Gennari</t>
  </si>
  <si>
    <t>Marcello</t>
  </si>
  <si>
    <t>Gentry</t>
  </si>
  <si>
    <t>Gerard</t>
  </si>
  <si>
    <t>Charles-Jean</t>
  </si>
  <si>
    <t>Gibson</t>
  </si>
  <si>
    <t>Giles</t>
  </si>
  <si>
    <t>Thibault</t>
  </si>
  <si>
    <t>Golubev</t>
  </si>
  <si>
    <t>Pavel</t>
  </si>
  <si>
    <t>Goodman</t>
  </si>
  <si>
    <t>Grad</t>
  </si>
  <si>
    <t>Marcus</t>
  </si>
  <si>
    <t>Calvin</t>
  </si>
  <si>
    <t>Gray</t>
  </si>
  <si>
    <t>O'Connor</t>
  </si>
  <si>
    <t>Howie</t>
  </si>
  <si>
    <t>Osborne</t>
  </si>
  <si>
    <t>Green</t>
  </si>
  <si>
    <t>Tyler</t>
  </si>
  <si>
    <t>Griffin</t>
  </si>
  <si>
    <t>Grifo</t>
  </si>
  <si>
    <t>Enrico</t>
  </si>
  <si>
    <t>Grotz</t>
  </si>
  <si>
    <t>Gunner</t>
  </si>
  <si>
    <t>Hagerty</t>
  </si>
  <si>
    <t>Hahn</t>
  </si>
  <si>
    <t>Haines</t>
  </si>
  <si>
    <t>Harry</t>
  </si>
  <si>
    <t>Hall</t>
  </si>
  <si>
    <t>Hamby</t>
  </si>
  <si>
    <t>Hardee</t>
  </si>
  <si>
    <t>Hardy</t>
  </si>
  <si>
    <t>Hargreaves</t>
  </si>
  <si>
    <t>Glynn</t>
  </si>
  <si>
    <t>Harney</t>
  </si>
  <si>
    <t>Harris</t>
  </si>
  <si>
    <t>Hasenmueller</t>
  </si>
  <si>
    <t>Goetz</t>
  </si>
  <si>
    <t>Hawkins</t>
  </si>
  <si>
    <t>DJ</t>
  </si>
  <si>
    <t>Hayes</t>
  </si>
  <si>
    <t>Haynes</t>
  </si>
  <si>
    <t>R.D.</t>
  </si>
  <si>
    <t>Healy</t>
  </si>
  <si>
    <t>Heath</t>
  </si>
  <si>
    <t>Ted</t>
  </si>
  <si>
    <t>Hebert</t>
  </si>
  <si>
    <t>Hederman</t>
  </si>
  <si>
    <t>Rea</t>
  </si>
  <si>
    <t>Heidman</t>
  </si>
  <si>
    <t>Heinlen</t>
  </si>
  <si>
    <t>Heinrich</t>
  </si>
  <si>
    <t>Hen</t>
  </si>
  <si>
    <t>Hakan</t>
  </si>
  <si>
    <t>Heneghan</t>
  </si>
  <si>
    <t>Henning</t>
  </si>
  <si>
    <t>Hepner</t>
  </si>
  <si>
    <t>Herndon</t>
  </si>
  <si>
    <t>Hewett</t>
  </si>
  <si>
    <t>Hibolin</t>
  </si>
  <si>
    <t>Hill</t>
  </si>
  <si>
    <t>Hinkle</t>
  </si>
  <si>
    <t>Hocking</t>
  </si>
  <si>
    <t>Holmberg</t>
  </si>
  <si>
    <t>Hooper</t>
  </si>
  <si>
    <t>Hough</t>
  </si>
  <si>
    <t>Houlston</t>
  </si>
  <si>
    <t>Hovey</t>
  </si>
  <si>
    <t>Allan</t>
  </si>
  <si>
    <t>Huels</t>
  </si>
  <si>
    <t>Johann</t>
  </si>
  <si>
    <t>Huffman</t>
  </si>
  <si>
    <t>Hughes Jr.</t>
  </si>
  <si>
    <t>Waylon</t>
  </si>
  <si>
    <t>Hughson</t>
  </si>
  <si>
    <t>Hulinsky</t>
  </si>
  <si>
    <t>Roger</t>
  </si>
  <si>
    <t>Malcolm</t>
  </si>
  <si>
    <t>Ingram</t>
  </si>
  <si>
    <t>Jackson</t>
  </si>
  <si>
    <t>Jamelli</t>
  </si>
  <si>
    <t>Laurie</t>
  </si>
  <si>
    <t>Ronnie</t>
  </si>
  <si>
    <t>Janssen</t>
  </si>
  <si>
    <t xml:space="preserve">Brian </t>
  </si>
  <si>
    <t>Kanyak</t>
  </si>
  <si>
    <t>Karcher</t>
  </si>
  <si>
    <t>Karlen</t>
  </si>
  <si>
    <t>Jonas</t>
  </si>
  <si>
    <t>Kelich</t>
  </si>
  <si>
    <t>Kendall</t>
  </si>
  <si>
    <t>Kenney</t>
  </si>
  <si>
    <t>Kerns</t>
  </si>
  <si>
    <t>Kerwick</t>
  </si>
  <si>
    <t>Keys</t>
  </si>
  <si>
    <t>Kibbey</t>
  </si>
  <si>
    <t>Kiley</t>
  </si>
  <si>
    <t>Kiss</t>
  </si>
  <si>
    <t>Cyrus</t>
  </si>
  <si>
    <t>Kitchen</t>
  </si>
  <si>
    <t>Kliciak</t>
  </si>
  <si>
    <t>Kline</t>
  </si>
  <si>
    <t>Kling Sr.</t>
  </si>
  <si>
    <t>Aloysius</t>
  </si>
  <si>
    <t>Knapp</t>
  </si>
  <si>
    <t>Kocher</t>
  </si>
  <si>
    <t>Kourounis</t>
  </si>
  <si>
    <t>Nikos</t>
  </si>
  <si>
    <t>Kramer</t>
  </si>
  <si>
    <t>Brian</t>
  </si>
  <si>
    <t>Kreuels</t>
  </si>
  <si>
    <t>Oliver</t>
  </si>
  <si>
    <t>Krolikowski</t>
  </si>
  <si>
    <t>Aleksander</t>
  </si>
  <si>
    <t>Krygier</t>
  </si>
  <si>
    <t>Gishlain</t>
  </si>
  <si>
    <t>Kuhlmann</t>
  </si>
  <si>
    <t>Klaus</t>
  </si>
  <si>
    <t>Kurkimilis</t>
  </si>
  <si>
    <t>Kuzmanovic</t>
  </si>
  <si>
    <t>Laiseka</t>
  </si>
  <si>
    <t>Diego</t>
  </si>
  <si>
    <t>Lajoie</t>
  </si>
  <si>
    <t>Harold</t>
  </si>
  <si>
    <t>Lake</t>
  </si>
  <si>
    <t>Lane</t>
  </si>
  <si>
    <t>Lange</t>
  </si>
  <si>
    <t>Larkin</t>
  </si>
  <si>
    <t>Conor</t>
  </si>
  <si>
    <t>Lateur</t>
  </si>
  <si>
    <t>Lauer</t>
  </si>
  <si>
    <t>Lauermann</t>
  </si>
  <si>
    <t>Edward</t>
  </si>
  <si>
    <t>Lauzon</t>
  </si>
  <si>
    <t>Armand</t>
  </si>
  <si>
    <t>Lawler</t>
  </si>
  <si>
    <t>Leotowski</t>
  </si>
  <si>
    <t>Levy</t>
  </si>
  <si>
    <t>Lindstrum</t>
  </si>
  <si>
    <t>Magnus</t>
  </si>
  <si>
    <t>Link</t>
  </si>
  <si>
    <t>Litton</t>
  </si>
  <si>
    <t>Livingston</t>
  </si>
  <si>
    <t>Longstreet</t>
  </si>
  <si>
    <t>Looby</t>
  </si>
  <si>
    <t>Lott</t>
  </si>
  <si>
    <t>Lovelace</t>
  </si>
  <si>
    <t>Lovett</t>
  </si>
  <si>
    <t>Lubka</t>
  </si>
  <si>
    <t>Luskin</t>
  </si>
  <si>
    <t>Lynch</t>
  </si>
  <si>
    <t>Maddy</t>
  </si>
  <si>
    <t>Magaw</t>
  </si>
  <si>
    <t>Lars</t>
  </si>
  <si>
    <t>Maines</t>
  </si>
  <si>
    <t>Marsh</t>
  </si>
  <si>
    <t>Marx</t>
  </si>
  <si>
    <t>Sascha</t>
  </si>
  <si>
    <t>Mary</t>
  </si>
  <si>
    <t>Marcel</t>
  </si>
  <si>
    <t>Massena</t>
  </si>
  <si>
    <t>Roberto</t>
  </si>
  <si>
    <t>Massion</t>
  </si>
  <si>
    <t>Juergen</t>
  </si>
  <si>
    <t>Mathes</t>
  </si>
  <si>
    <t>Matysiak</t>
  </si>
  <si>
    <t>Janek</t>
  </si>
  <si>
    <t>Mayes</t>
  </si>
  <si>
    <t>McAleenan</t>
  </si>
  <si>
    <t>McAllister</t>
  </si>
  <si>
    <t>Rian</t>
  </si>
  <si>
    <t>McClellan</t>
  </si>
  <si>
    <t>McCue</t>
  </si>
  <si>
    <t>McDaniel</t>
  </si>
  <si>
    <t>McDowell</t>
  </si>
  <si>
    <t>McGown</t>
  </si>
  <si>
    <t>McGrath</t>
  </si>
  <si>
    <t>McKenna</t>
  </si>
  <si>
    <t>McRae</t>
  </si>
  <si>
    <t>Meadows</t>
  </si>
  <si>
    <t>Melbro</t>
  </si>
  <si>
    <t>Claes</t>
  </si>
  <si>
    <t>Melton</t>
  </si>
  <si>
    <t>Merrill</t>
  </si>
  <si>
    <t>Methvin</t>
  </si>
  <si>
    <t>Meyer</t>
  </si>
  <si>
    <t>Meyertholen</t>
  </si>
  <si>
    <t>Milke</t>
  </si>
  <si>
    <t>Louis</t>
  </si>
  <si>
    <t>Mills</t>
  </si>
  <si>
    <t>Minnella</t>
  </si>
  <si>
    <t>Sal</t>
  </si>
  <si>
    <t>Moffat</t>
  </si>
  <si>
    <t>Molina</t>
  </si>
  <si>
    <t>Monash</t>
  </si>
  <si>
    <t>Montoya</t>
  </si>
  <si>
    <t>Camilo</t>
  </si>
  <si>
    <t>Mooney</t>
  </si>
  <si>
    <t>Mora</t>
  </si>
  <si>
    <t>Frederic</t>
  </si>
  <si>
    <t>Morelli</t>
  </si>
  <si>
    <t>Gian</t>
  </si>
  <si>
    <t>Morresi</t>
  </si>
  <si>
    <t>Moser</t>
  </si>
  <si>
    <t>Mournier</t>
  </si>
  <si>
    <t>Lionel</t>
  </si>
  <si>
    <t>Moutin</t>
  </si>
  <si>
    <t>Stephane</t>
  </si>
  <si>
    <t>Mullen</t>
  </si>
  <si>
    <t>Munro</t>
  </si>
  <si>
    <t>Murchison</t>
  </si>
  <si>
    <t>Rod</t>
  </si>
  <si>
    <t>Myers</t>
  </si>
  <si>
    <t>Mystkowski</t>
  </si>
  <si>
    <t>Marcin</t>
  </si>
  <si>
    <t>Nagel Jr.</t>
  </si>
  <si>
    <t>Herb</t>
  </si>
  <si>
    <t>Nardi</t>
  </si>
  <si>
    <t>Naujoks</t>
  </si>
  <si>
    <t>Navarro</t>
  </si>
  <si>
    <t>Jerry</t>
  </si>
  <si>
    <t>Newth</t>
  </si>
  <si>
    <t>Nichols</t>
  </si>
  <si>
    <t xml:space="preserve">Niedzielski </t>
  </si>
  <si>
    <t xml:space="preserve">Przemek </t>
  </si>
  <si>
    <t>Nielsen</t>
  </si>
  <si>
    <t>Noftz</t>
  </si>
  <si>
    <t xml:space="preserve">Celamanka </t>
  </si>
  <si>
    <t>North</t>
  </si>
  <si>
    <t>Fletcher</t>
  </si>
  <si>
    <t>Norton</t>
  </si>
  <si>
    <t>Nyrhila</t>
  </si>
  <si>
    <t>Olson</t>
  </si>
  <si>
    <t xml:space="preserve">Kent </t>
  </si>
  <si>
    <t>Orlando</t>
  </si>
  <si>
    <t>Owens</t>
  </si>
  <si>
    <t>Ozvat</t>
  </si>
  <si>
    <t>Paccino</t>
  </si>
  <si>
    <t>Michel</t>
  </si>
  <si>
    <t>Pagan</t>
  </si>
  <si>
    <t>Franciso</t>
  </si>
  <si>
    <t>Papatheodorou</t>
  </si>
  <si>
    <t>Theodor</t>
  </si>
  <si>
    <t>Park</t>
  </si>
  <si>
    <t>Payne</t>
  </si>
  <si>
    <t>Peters</t>
  </si>
  <si>
    <t>Phillips</t>
  </si>
  <si>
    <t xml:space="preserve">J. Brian </t>
  </si>
  <si>
    <t>Pinkham</t>
  </si>
  <si>
    <t>Vern</t>
  </si>
  <si>
    <t>Pinto</t>
  </si>
  <si>
    <t>Pedro</t>
  </si>
  <si>
    <t>Piper</t>
  </si>
  <si>
    <t>Pizzingrilli</t>
  </si>
  <si>
    <t>Paolo</t>
  </si>
  <si>
    <t>Plewacki</t>
  </si>
  <si>
    <t>Pollard</t>
  </si>
  <si>
    <t>Powers</t>
  </si>
  <si>
    <t>Phil</t>
  </si>
  <si>
    <t>Pratt</t>
  </si>
  <si>
    <t>Buck</t>
  </si>
  <si>
    <t>Procter</t>
  </si>
  <si>
    <t>Puff</t>
  </si>
  <si>
    <t>Purcell</t>
  </si>
  <si>
    <t>Roy</t>
  </si>
  <si>
    <t>Purnell</t>
  </si>
  <si>
    <t xml:space="preserve">Purnell </t>
  </si>
  <si>
    <t xml:space="preserve">Rhys </t>
  </si>
  <si>
    <t>Quick</t>
  </si>
  <si>
    <t>Ransom</t>
  </si>
  <si>
    <t>Real</t>
  </si>
  <si>
    <t>Reed</t>
  </si>
  <si>
    <t>Reeves</t>
  </si>
  <si>
    <t>Remington</t>
  </si>
  <si>
    <t>Riley</t>
  </si>
  <si>
    <t>Rinus</t>
  </si>
  <si>
    <t>Rivers</t>
  </si>
  <si>
    <t>Roach</t>
  </si>
  <si>
    <t xml:space="preserve">Frank </t>
  </si>
  <si>
    <t>Robbe</t>
  </si>
  <si>
    <t>Roberts</t>
  </si>
  <si>
    <t>Adrian</t>
  </si>
  <si>
    <t>Rockwell</t>
  </si>
  <si>
    <t>Roda</t>
  </si>
  <si>
    <t>Rodes</t>
  </si>
  <si>
    <t>Javier</t>
  </si>
  <si>
    <t>Rogers</t>
  </si>
  <si>
    <t>Roland</t>
  </si>
  <si>
    <t>Rolland</t>
  </si>
  <si>
    <t>Fausto</t>
  </si>
  <si>
    <t>Rosell</t>
  </si>
  <si>
    <t>Dane</t>
  </si>
  <si>
    <t xml:space="preserve">Rosser </t>
  </si>
  <si>
    <t>Rousell</t>
  </si>
  <si>
    <t>Marcos</t>
  </si>
  <si>
    <t>Rutt</t>
  </si>
  <si>
    <t>Sagarduy</t>
  </si>
  <si>
    <t>Miheal Bocka</t>
  </si>
  <si>
    <t xml:space="preserve">Salzarulo </t>
  </si>
  <si>
    <t xml:space="preserve">Peter </t>
  </si>
  <si>
    <t>Santalucia</t>
  </si>
  <si>
    <t>Sawyer</t>
  </si>
  <si>
    <t xml:space="preserve">Billie Jo </t>
  </si>
  <si>
    <t>Schofield</t>
  </si>
  <si>
    <t>Schriener</t>
  </si>
  <si>
    <t>Schulthess</t>
  </si>
  <si>
    <t>Juerg</t>
  </si>
  <si>
    <t>Schulze</t>
  </si>
  <si>
    <t>Scorpius</t>
  </si>
  <si>
    <t>Lex</t>
  </si>
  <si>
    <t>Seibel</t>
  </si>
  <si>
    <t>Shaffer</t>
  </si>
  <si>
    <t xml:space="preserve">Nathan </t>
  </si>
  <si>
    <t>Shannon</t>
  </si>
  <si>
    <t>Sharpe</t>
  </si>
  <si>
    <t>Shelby</t>
  </si>
  <si>
    <t>Thomas (TJ)</t>
  </si>
  <si>
    <t>Shore</t>
  </si>
  <si>
    <t>Shrum</t>
  </si>
  <si>
    <t xml:space="preserve">William </t>
  </si>
  <si>
    <t>Shumate</t>
  </si>
  <si>
    <t>Alfred</t>
  </si>
  <si>
    <t>Slepetz</t>
  </si>
  <si>
    <t>Brad</t>
  </si>
  <si>
    <t>Smiley</t>
  </si>
  <si>
    <t>David R.</t>
  </si>
  <si>
    <t>D.H.</t>
  </si>
  <si>
    <t>Snelgrove</t>
  </si>
  <si>
    <t>Snoek</t>
  </si>
  <si>
    <t>Erik</t>
  </si>
  <si>
    <t>Snow</t>
  </si>
  <si>
    <t>Snurr</t>
  </si>
  <si>
    <t>Snyder</t>
  </si>
  <si>
    <t>Soukup</t>
  </si>
  <si>
    <t>Spain</t>
  </si>
  <si>
    <t>Sparrowhawk</t>
  </si>
  <si>
    <t>Norwood</t>
  </si>
  <si>
    <t>Spinali</t>
  </si>
  <si>
    <t>Squair</t>
  </si>
  <si>
    <t>Stakelbeck</t>
  </si>
  <si>
    <t>Stanton</t>
  </si>
  <si>
    <t>Parker</t>
  </si>
  <si>
    <t>Stapleton</t>
  </si>
  <si>
    <t>Staton</t>
  </si>
  <si>
    <t>Stepowski</t>
  </si>
  <si>
    <t>Will</t>
  </si>
  <si>
    <t>Stokes</t>
  </si>
  <si>
    <t>Stoklosa</t>
  </si>
  <si>
    <t>Stotsenburgh</t>
  </si>
  <si>
    <t>Stout</t>
  </si>
  <si>
    <t>Strickland</t>
  </si>
  <si>
    <t>Struder</t>
  </si>
  <si>
    <t>Strycharz</t>
  </si>
  <si>
    <t>Stymiest</t>
  </si>
  <si>
    <t>Suarez</t>
  </si>
  <si>
    <t>Emilio</t>
  </si>
  <si>
    <t>Sundin</t>
  </si>
  <si>
    <t>Miroslav</t>
  </si>
  <si>
    <t>Swayne</t>
  </si>
  <si>
    <t>Sweeting</t>
  </si>
  <si>
    <t>Talley</t>
  </si>
  <si>
    <t>Talmy</t>
  </si>
  <si>
    <t>Shel</t>
  </si>
  <si>
    <t>Tavison</t>
  </si>
  <si>
    <t>Reynaldo</t>
  </si>
  <si>
    <t>Taylor</t>
  </si>
  <si>
    <t>Terhune</t>
  </si>
  <si>
    <t>Terrington</t>
  </si>
  <si>
    <t>Kevan</t>
  </si>
  <si>
    <t>Thornton</t>
  </si>
  <si>
    <t xml:space="preserve">Ed </t>
  </si>
  <si>
    <t>Tietown</t>
  </si>
  <si>
    <t>Tisdale</t>
  </si>
  <si>
    <t xml:space="preserve">Willie  </t>
  </si>
  <si>
    <t>Titchen</t>
  </si>
  <si>
    <t>Judson</t>
  </si>
  <si>
    <t>Todaro</t>
  </si>
  <si>
    <t>Corey</t>
  </si>
  <si>
    <t>Toelle</t>
  </si>
  <si>
    <t>Toftkjær</t>
  </si>
  <si>
    <t>Tolleson</t>
  </si>
  <si>
    <t>Bailey</t>
  </si>
  <si>
    <t>Travers</t>
  </si>
  <si>
    <t>Trent</t>
  </si>
  <si>
    <t>Triebel</t>
  </si>
  <si>
    <t>Truitt</t>
  </si>
  <si>
    <t>Raymond</t>
  </si>
  <si>
    <t>Tuttle</t>
  </si>
  <si>
    <t>Ubaldi</t>
  </si>
  <si>
    <t>Isacco</t>
  </si>
  <si>
    <t>Vaccaro</t>
  </si>
  <si>
    <t>Vail</t>
  </si>
  <si>
    <t>Chadd</t>
  </si>
  <si>
    <t xml:space="preserve">Van Canegem </t>
  </si>
  <si>
    <t>Karel</t>
  </si>
  <si>
    <t>Van Hoozer</t>
  </si>
  <si>
    <t>Van Kerckhoven</t>
  </si>
  <si>
    <t>Henri</t>
  </si>
  <si>
    <t>van Mourik</t>
  </si>
  <si>
    <t>Gerrit</t>
  </si>
  <si>
    <t>van Nix</t>
  </si>
  <si>
    <t>Steffen</t>
  </si>
  <si>
    <t>Van Ravenswaay</t>
  </si>
  <si>
    <t>Van Vliet</t>
  </si>
  <si>
    <t>Vandenhoogen</t>
  </si>
  <si>
    <t>Vandergriff</t>
  </si>
  <si>
    <t>Vannada</t>
  </si>
  <si>
    <t xml:space="preserve">Kerry </t>
  </si>
  <si>
    <t>Verble</t>
  </si>
  <si>
    <t>Vernier</t>
  </si>
  <si>
    <t>Vernon</t>
  </si>
  <si>
    <t>Vicks</t>
  </si>
  <si>
    <t>Caleb</t>
  </si>
  <si>
    <t>von Steuben</t>
  </si>
  <si>
    <t>Alexander</t>
  </si>
  <si>
    <t>Wadding</t>
  </si>
  <si>
    <t>Wagenseller</t>
  </si>
  <si>
    <t>Billy Ray</t>
  </si>
  <si>
    <t>Walraven</t>
  </si>
  <si>
    <t>Joey</t>
  </si>
  <si>
    <t>Walsh</t>
  </si>
  <si>
    <t>Wang</t>
  </si>
  <si>
    <t>Simon</t>
  </si>
  <si>
    <t>Watts</t>
  </si>
  <si>
    <t>Wayne</t>
  </si>
  <si>
    <t xml:space="preserve">Thomas </t>
  </si>
  <si>
    <t>Weathers, Jr.</t>
  </si>
  <si>
    <t>Webb</t>
  </si>
  <si>
    <t>Webber</t>
  </si>
  <si>
    <t>Weber</t>
  </si>
  <si>
    <t>Wells</t>
  </si>
  <si>
    <t>Whalen</t>
  </si>
  <si>
    <t>Wharton</t>
  </si>
  <si>
    <t>Phillip</t>
  </si>
  <si>
    <t>Wight</t>
  </si>
  <si>
    <t xml:space="preserve">Tom </t>
  </si>
  <si>
    <t>Wilkinson</t>
  </si>
  <si>
    <t>Williams</t>
  </si>
  <si>
    <t xml:space="preserve">Ford </t>
  </si>
  <si>
    <t>Willoughby</t>
  </si>
  <si>
    <t xml:space="preserve">Mike </t>
  </si>
  <si>
    <t xml:space="preserve">Robert </t>
  </si>
  <si>
    <t>Wolny</t>
  </si>
  <si>
    <t>Woodget</t>
  </si>
  <si>
    <t>Kenyon</t>
  </si>
  <si>
    <t>Wurster</t>
  </si>
  <si>
    <t>Young</t>
  </si>
  <si>
    <t>Zambrano</t>
  </si>
  <si>
    <t>Antonio</t>
  </si>
  <si>
    <t>Zapp</t>
  </si>
  <si>
    <t>Zittino</t>
  </si>
  <si>
    <t>Christophe</t>
  </si>
  <si>
    <t>Zodda</t>
  </si>
  <si>
    <t>Rudy</t>
  </si>
  <si>
    <t>Zupancic</t>
  </si>
  <si>
    <t>Dejan</t>
  </si>
  <si>
    <t>Zvolensky</t>
  </si>
  <si>
    <t>Aitala</t>
  </si>
  <si>
    <t>Aldrich</t>
  </si>
  <si>
    <t>Jerad</t>
  </si>
  <si>
    <t>Allibone</t>
  </si>
  <si>
    <t>Alston</t>
  </si>
  <si>
    <t>Amos</t>
  </si>
  <si>
    <t>Andress</t>
  </si>
  <si>
    <t>W</t>
  </si>
  <si>
    <t>Anson</t>
  </si>
  <si>
    <t>Apfel</t>
  </si>
  <si>
    <t>Abe</t>
  </si>
  <si>
    <t>Archer</t>
  </si>
  <si>
    <t>Armenta</t>
  </si>
  <si>
    <t>Armstrong</t>
  </si>
  <si>
    <t>Ayers</t>
  </si>
  <si>
    <t>Babb</t>
  </si>
  <si>
    <t>Bajan</t>
  </si>
  <si>
    <t>Warren</t>
  </si>
  <si>
    <t>Balaguer</t>
  </si>
  <si>
    <t>Bangma</t>
  </si>
  <si>
    <t>Bardon</t>
  </si>
  <si>
    <t>Barrows</t>
  </si>
  <si>
    <t>Bartlett</t>
  </si>
  <si>
    <t>R</t>
  </si>
  <si>
    <t>Bascom</t>
  </si>
  <si>
    <t>Bauer</t>
  </si>
  <si>
    <t>Bedford</t>
  </si>
  <si>
    <t>Beecham</t>
  </si>
  <si>
    <t>Dean</t>
  </si>
  <si>
    <t>Belcher</t>
  </si>
  <si>
    <t>Bell</t>
  </si>
  <si>
    <t>Bennett</t>
  </si>
  <si>
    <t>Beno</t>
  </si>
  <si>
    <t>Berdanier</t>
  </si>
  <si>
    <t>Bernard</t>
  </si>
  <si>
    <t>Val</t>
  </si>
  <si>
    <t>Bernhard</t>
  </si>
  <si>
    <t>Roman</t>
  </si>
  <si>
    <t>Bier</t>
  </si>
  <si>
    <t>Damien</t>
  </si>
  <si>
    <t>Bisset</t>
  </si>
  <si>
    <t>Black</t>
  </si>
  <si>
    <t>Blessing</t>
  </si>
  <si>
    <t>Bordas</t>
  </si>
  <si>
    <t>Xavier</t>
  </si>
  <si>
    <t>Borling</t>
  </si>
  <si>
    <t>Boughner</t>
  </si>
  <si>
    <t>D</t>
  </si>
  <si>
    <t>Bourne</t>
  </si>
  <si>
    <t>J</t>
  </si>
  <si>
    <t>Bouton</t>
  </si>
  <si>
    <t>Bozyk</t>
  </si>
  <si>
    <t>Alex</t>
  </si>
  <si>
    <t>Brandsma</t>
  </si>
  <si>
    <t>Bravo</t>
  </si>
  <si>
    <t>G</t>
  </si>
  <si>
    <t>Breen</t>
  </si>
  <si>
    <t>Brenner</t>
  </si>
  <si>
    <t>Brewster</t>
  </si>
  <si>
    <t>Tommy</t>
  </si>
  <si>
    <t>Brien</t>
  </si>
  <si>
    <t>Brumley</t>
  </si>
  <si>
    <t>Buchbinder</t>
  </si>
  <si>
    <t>Davie</t>
  </si>
  <si>
    <t>Buckingham</t>
  </si>
  <si>
    <t>Bukal</t>
  </si>
  <si>
    <t>Bullock</t>
  </si>
  <si>
    <t>Bush</t>
  </si>
  <si>
    <t>Butler</t>
  </si>
  <si>
    <t>Nik</t>
  </si>
  <si>
    <t>Butley</t>
  </si>
  <si>
    <t>Callmeyer</t>
  </si>
  <si>
    <t>Calvert</t>
  </si>
  <si>
    <t>Byron</t>
  </si>
  <si>
    <t>Camsola</t>
  </si>
  <si>
    <t>Santi</t>
  </si>
  <si>
    <t>Cannon</t>
  </si>
  <si>
    <t>Damian</t>
  </si>
  <si>
    <t>Carlile</t>
  </si>
  <si>
    <t>Flynn E.</t>
  </si>
  <si>
    <t>Edmund</t>
  </si>
  <si>
    <t>Cassely</t>
  </si>
  <si>
    <t>Caudill</t>
  </si>
  <si>
    <t>Centers</t>
  </si>
  <si>
    <t>Chapman</t>
  </si>
  <si>
    <t>Charvat</t>
  </si>
  <si>
    <t>J. L.</t>
  </si>
  <si>
    <t>Chatain</t>
  </si>
  <si>
    <t>Francois</t>
  </si>
  <si>
    <t>Chimara</t>
  </si>
  <si>
    <t>Ciampa</t>
  </si>
  <si>
    <t>Ciolek</t>
  </si>
  <si>
    <t>Cirillo</t>
  </si>
  <si>
    <t>Clements</t>
  </si>
  <si>
    <t>Cobleigh</t>
  </si>
  <si>
    <t>Coffey</t>
  </si>
  <si>
    <t>Corbin</t>
  </si>
  <si>
    <t>Cornillie</t>
  </si>
  <si>
    <t>Didier</t>
  </si>
  <si>
    <t>Corrigan</t>
  </si>
  <si>
    <t>Cotter</t>
  </si>
  <si>
    <t>Couch</t>
  </si>
  <si>
    <t>Reuben</t>
  </si>
  <si>
    <t>Counselman</t>
  </si>
  <si>
    <t>Coupez</t>
  </si>
  <si>
    <t>Hubert</t>
  </si>
  <si>
    <t>Coutant</t>
  </si>
  <si>
    <t>Covaleski</t>
  </si>
  <si>
    <t>Craft</t>
  </si>
  <si>
    <t>Cassady</t>
  </si>
  <si>
    <t>Crespo</t>
  </si>
  <si>
    <t>Cressy</t>
  </si>
  <si>
    <t>Crimp</t>
  </si>
  <si>
    <t>Crisp</t>
  </si>
  <si>
    <t>Cronin</t>
  </si>
  <si>
    <t>Cummins</t>
  </si>
  <si>
    <t>Cusenza</t>
  </si>
  <si>
    <t>Danell</t>
  </si>
  <si>
    <t>Willie</t>
  </si>
  <si>
    <t>Deko</t>
  </si>
  <si>
    <t>del Pino</t>
  </si>
  <si>
    <t>Schluiffen</t>
  </si>
  <si>
    <t>Delaney</t>
  </si>
  <si>
    <t>DeMello</t>
  </si>
  <si>
    <t>M</t>
  </si>
  <si>
    <t>DeNicolo</t>
  </si>
  <si>
    <t>Desnitsky</t>
  </si>
  <si>
    <t>Andrei</t>
  </si>
  <si>
    <t>Dick</t>
  </si>
  <si>
    <t>Juan</t>
  </si>
  <si>
    <t>DiNardo</t>
  </si>
  <si>
    <t>DiNola</t>
  </si>
  <si>
    <t>Dobbie</t>
  </si>
  <si>
    <t>Dobson</t>
  </si>
  <si>
    <t>Dohrmann</t>
  </si>
  <si>
    <t>Domalski</t>
  </si>
  <si>
    <t>Cezary</t>
  </si>
  <si>
    <t>Doran</t>
  </si>
  <si>
    <t>Clifford</t>
  </si>
  <si>
    <t>Blaze Lee</t>
  </si>
  <si>
    <t>Drakert</t>
  </si>
  <si>
    <t>Driscoll</t>
  </si>
  <si>
    <t>Drott</t>
  </si>
  <si>
    <t>Hampus</t>
  </si>
  <si>
    <t>Drummond</t>
  </si>
  <si>
    <t>Loren</t>
  </si>
  <si>
    <t>Dukeman</t>
  </si>
  <si>
    <t>Durant</t>
  </si>
  <si>
    <t>Zac</t>
  </si>
  <si>
    <t>Eagle</t>
  </si>
  <si>
    <t>Edmand</t>
  </si>
  <si>
    <t>Edmonds</t>
  </si>
  <si>
    <t>Edrada</t>
  </si>
  <si>
    <t>Erikkson</t>
  </si>
  <si>
    <t>Erlenbach</t>
  </si>
  <si>
    <t>Florian</t>
  </si>
  <si>
    <t>Fader</t>
  </si>
  <si>
    <t>Devin</t>
  </si>
  <si>
    <t>Fagan</t>
  </si>
  <si>
    <t>Fausel</t>
  </si>
  <si>
    <t>Fazakerly</t>
  </si>
  <si>
    <t>Noel</t>
  </si>
  <si>
    <t>Fazzi</t>
  </si>
  <si>
    <t>Leland</t>
  </si>
  <si>
    <t>Ferrer</t>
  </si>
  <si>
    <t>Ernest</t>
  </si>
  <si>
    <t>Ferry</t>
  </si>
  <si>
    <t>Fichtner</t>
  </si>
  <si>
    <t>Flaherty</t>
  </si>
  <si>
    <t>Fleak</t>
  </si>
  <si>
    <t>Danforth</t>
  </si>
  <si>
    <t>Flower</t>
  </si>
  <si>
    <t>Foster</t>
  </si>
  <si>
    <t>Freehan</t>
  </si>
  <si>
    <t>Friedman</t>
  </si>
  <si>
    <t>Gaffney</t>
  </si>
  <si>
    <t>Gaskell</t>
  </si>
  <si>
    <t>Gast</t>
  </si>
  <si>
    <t>Lee</t>
  </si>
  <si>
    <t>Gavin</t>
  </si>
  <si>
    <t>Dermot</t>
  </si>
  <si>
    <t>Geringer</t>
  </si>
  <si>
    <t>Giaramito</t>
  </si>
  <si>
    <t>Gillies</t>
  </si>
  <si>
    <t>Giordano</t>
  </si>
  <si>
    <t>Sandro</t>
  </si>
  <si>
    <t>Giorgi</t>
  </si>
  <si>
    <t>Gian Luca</t>
  </si>
  <si>
    <t>Gjerde</t>
  </si>
  <si>
    <t>Glanker</t>
  </si>
  <si>
    <t>Gnall</t>
  </si>
  <si>
    <t>Goglinski</t>
  </si>
  <si>
    <t>Golen</t>
  </si>
  <si>
    <t>Gorgo</t>
  </si>
  <si>
    <t>Wurd</t>
  </si>
  <si>
    <t>Greco</t>
  </si>
  <si>
    <t>Greenley</t>
  </si>
  <si>
    <t>Gremmels</t>
  </si>
  <si>
    <t>Groce</t>
  </si>
  <si>
    <t>Gryffyd</t>
  </si>
  <si>
    <t>Haas</t>
  </si>
  <si>
    <t>Hampton</t>
  </si>
  <si>
    <t>Han</t>
  </si>
  <si>
    <t>Harmon</t>
  </si>
  <si>
    <t>Hart</t>
  </si>
  <si>
    <t>Haug</t>
  </si>
  <si>
    <t>Hay</t>
  </si>
  <si>
    <t>Helm</t>
  </si>
  <si>
    <t>Kurt</t>
  </si>
  <si>
    <t>Hendrick</t>
  </si>
  <si>
    <t>Henken</t>
  </si>
  <si>
    <t>Herk</t>
  </si>
  <si>
    <t>Hermer</t>
  </si>
  <si>
    <t>Len</t>
  </si>
  <si>
    <t>Herzoff</t>
  </si>
  <si>
    <t>Hewitt</t>
  </si>
  <si>
    <t>Hightower</t>
  </si>
  <si>
    <t>Hiker</t>
  </si>
  <si>
    <t>Devon</t>
  </si>
  <si>
    <t>Hodgkiss</t>
  </si>
  <si>
    <t>Rusty</t>
  </si>
  <si>
    <t>Hoener</t>
  </si>
  <si>
    <t>Bramwell</t>
  </si>
  <si>
    <t>Hoover</t>
  </si>
  <si>
    <t>Hopper (Closed)</t>
  </si>
  <si>
    <t>Horrocks</t>
  </si>
  <si>
    <t>Brent</t>
  </si>
  <si>
    <t>Houston</t>
  </si>
  <si>
    <t>Charlie</t>
  </si>
  <si>
    <t>Hu</t>
  </si>
  <si>
    <t>August</t>
  </si>
  <si>
    <t>Hufnagel</t>
  </si>
  <si>
    <t>Hutzel</t>
  </si>
  <si>
    <t>Ivie</t>
  </si>
  <si>
    <t>Jacob</t>
  </si>
  <si>
    <t>Janack</t>
  </si>
  <si>
    <t>Jencic</t>
  </si>
  <si>
    <t>Jesus</t>
  </si>
  <si>
    <t>Alonzo</t>
  </si>
  <si>
    <t>Jorn</t>
  </si>
  <si>
    <t>Aric</t>
  </si>
  <si>
    <t>Kasnic</t>
  </si>
  <si>
    <t>Kastilahn</t>
  </si>
  <si>
    <t>K.C.</t>
  </si>
  <si>
    <t>Kaulbars</t>
  </si>
  <si>
    <t>Kay</t>
  </si>
  <si>
    <t>Kellogg III</t>
  </si>
  <si>
    <t>Kerr</t>
  </si>
  <si>
    <t>Kershner</t>
  </si>
  <si>
    <t>Tod</t>
  </si>
  <si>
    <t>Kersteter</t>
  </si>
  <si>
    <t>Bart</t>
  </si>
  <si>
    <t>Kille</t>
  </si>
  <si>
    <t>Killeen</t>
  </si>
  <si>
    <t>Kinghorn</t>
  </si>
  <si>
    <t>Klebbe</t>
  </si>
  <si>
    <t>Klein</t>
  </si>
  <si>
    <t>Knight</t>
  </si>
  <si>
    <t>Les</t>
  </si>
  <si>
    <t>Koch</t>
  </si>
  <si>
    <t>Korotko</t>
  </si>
  <si>
    <t>Leon</t>
  </si>
  <si>
    <t>Koziol</t>
  </si>
  <si>
    <t>Kral</t>
  </si>
  <si>
    <t>Kubiak</t>
  </si>
  <si>
    <t>Cris</t>
  </si>
  <si>
    <t>Kurtz</t>
  </si>
  <si>
    <t>Lagomarsino</t>
  </si>
  <si>
    <t>Larsen</t>
  </si>
  <si>
    <t>Lathrop</t>
  </si>
  <si>
    <t>Norman</t>
  </si>
  <si>
    <t>Lau</t>
  </si>
  <si>
    <t>Laub</t>
  </si>
  <si>
    <t>Lauter</t>
  </si>
  <si>
    <t>Garry</t>
  </si>
  <si>
    <t>Lawler (USA)</t>
  </si>
  <si>
    <t>Layman</t>
  </si>
  <si>
    <t>Lewinski</t>
  </si>
  <si>
    <t>Hans-Joachim</t>
  </si>
  <si>
    <t>Lifford</t>
  </si>
  <si>
    <t>Lifsey</t>
  </si>
  <si>
    <t>Lindsey</t>
  </si>
  <si>
    <t>Linquanti</t>
  </si>
  <si>
    <t>Lipa</t>
  </si>
  <si>
    <t>Lorton</t>
  </si>
  <si>
    <t>Love</t>
  </si>
  <si>
    <t>Luebbert</t>
  </si>
  <si>
    <t>Lutes</t>
  </si>
  <si>
    <t>Luther</t>
  </si>
  <si>
    <t>MacBeth</t>
  </si>
  <si>
    <t>Macnamara</t>
  </si>
  <si>
    <t>MacPhee</t>
  </si>
  <si>
    <t>Madden</t>
  </si>
  <si>
    <t>Maddis</t>
  </si>
  <si>
    <t>Magyar</t>
  </si>
  <si>
    <t>Maher</t>
  </si>
  <si>
    <t>Mahoney</t>
  </si>
  <si>
    <t>Mainwaring</t>
  </si>
  <si>
    <t>Manikowski</t>
  </si>
  <si>
    <t>Slawek</t>
  </si>
  <si>
    <t>Marchese</t>
  </si>
  <si>
    <t>Margraf</t>
  </si>
  <si>
    <t>Martens</t>
  </si>
  <si>
    <t>Maschino</t>
  </si>
  <si>
    <t>Masson (Closed)</t>
  </si>
  <si>
    <t>Mathews</t>
  </si>
  <si>
    <t>McCartney</t>
  </si>
  <si>
    <t>Dylan</t>
  </si>
  <si>
    <t>McCarty</t>
  </si>
  <si>
    <t>Darren</t>
  </si>
  <si>
    <t>Jeffrey</t>
  </si>
  <si>
    <t>McGarry</t>
  </si>
  <si>
    <t>McMahon</t>
  </si>
  <si>
    <t>McPhail</t>
  </si>
  <si>
    <t>Medina</t>
  </si>
  <si>
    <t>Medoro</t>
  </si>
  <si>
    <t>Meinecke</t>
  </si>
  <si>
    <t>Jeorg</t>
  </si>
  <si>
    <t>Meredith</t>
  </si>
  <si>
    <t>Messier</t>
  </si>
  <si>
    <t>Metcalf</t>
  </si>
  <si>
    <t>Meuleveld</t>
  </si>
  <si>
    <t>Michalek</t>
  </si>
  <si>
    <t>Petr</t>
  </si>
  <si>
    <t>Yves</t>
  </si>
  <si>
    <t>Daryl</t>
  </si>
  <si>
    <t>Mishurda</t>
  </si>
  <si>
    <t>Miskinis</t>
  </si>
  <si>
    <t>Moehle</t>
  </si>
  <si>
    <t>Montag</t>
  </si>
  <si>
    <t>Morrison</t>
  </si>
  <si>
    <t>Murby</t>
  </si>
  <si>
    <t>Nabors</t>
  </si>
  <si>
    <t>Nash</t>
  </si>
  <si>
    <t>Nathan</t>
  </si>
  <si>
    <t>Neblo</t>
  </si>
  <si>
    <t>Niedzielski</t>
  </si>
  <si>
    <t>Przemek</t>
  </si>
  <si>
    <t>Norris</t>
  </si>
  <si>
    <t>Jess</t>
  </si>
  <si>
    <t>Ocampo</t>
  </si>
  <si>
    <t>Gil</t>
  </si>
  <si>
    <t>Olender</t>
  </si>
  <si>
    <t>Olinsky</t>
  </si>
  <si>
    <t>Gregor</t>
  </si>
  <si>
    <t>Sanford</t>
  </si>
  <si>
    <t>O'Reilly</t>
  </si>
  <si>
    <t>Orris</t>
  </si>
  <si>
    <t>Overton</t>
  </si>
  <si>
    <t>Paoli</t>
  </si>
  <si>
    <t>Papalia</t>
  </si>
  <si>
    <t>Parsons</t>
  </si>
  <si>
    <t>Passmore</t>
  </si>
  <si>
    <t>Paviot</t>
  </si>
  <si>
    <t>Olaf</t>
  </si>
  <si>
    <t>ATW</t>
  </si>
  <si>
    <t>Pedretti</t>
  </si>
  <si>
    <t>Mauro</t>
  </si>
  <si>
    <t>Peluso</t>
  </si>
  <si>
    <t>Perleberg</t>
  </si>
  <si>
    <t>Perrenod</t>
  </si>
  <si>
    <t>Perrotti</t>
  </si>
  <si>
    <t>Noah</t>
  </si>
  <si>
    <t>Peterjohn</t>
  </si>
  <si>
    <t>Petit</t>
  </si>
  <si>
    <t>Julien</t>
  </si>
  <si>
    <t>Pettigano</t>
  </si>
  <si>
    <t>Plunk</t>
  </si>
  <si>
    <t>Potts</t>
  </si>
  <si>
    <t>Prete</t>
  </si>
  <si>
    <t>Prucha</t>
  </si>
  <si>
    <t>Purinton</t>
  </si>
  <si>
    <t>Darryl</t>
  </si>
  <si>
    <t>Rann</t>
  </si>
  <si>
    <t>Phoenix</t>
  </si>
  <si>
    <t>Reece</t>
  </si>
  <si>
    <t>Remilion</t>
  </si>
  <si>
    <t>Renna</t>
  </si>
  <si>
    <t>Reuter</t>
  </si>
  <si>
    <t>Stefan</t>
  </si>
  <si>
    <t>Reynolds</t>
  </si>
  <si>
    <t>Henry</t>
  </si>
  <si>
    <t>Ringbloom</t>
  </si>
  <si>
    <t>Drexel</t>
  </si>
  <si>
    <t>Robertson</t>
  </si>
  <si>
    <t>Robinette</t>
  </si>
  <si>
    <t>Robinson</t>
  </si>
  <si>
    <t>Robison</t>
  </si>
  <si>
    <t>Rocks</t>
  </si>
  <si>
    <t>Mick</t>
  </si>
  <si>
    <t>Rooke</t>
  </si>
  <si>
    <t>Ros</t>
  </si>
  <si>
    <t>Jaime C.</t>
  </si>
  <si>
    <t>Rosier</t>
  </si>
  <si>
    <t>Trey</t>
  </si>
  <si>
    <t>Rossbach</t>
  </si>
  <si>
    <t>Rothenberger</t>
  </si>
  <si>
    <t>Roubaud</t>
  </si>
  <si>
    <t>Rozos</t>
  </si>
  <si>
    <t>Ruhrmann</t>
  </si>
  <si>
    <t>Sabin</t>
  </si>
  <si>
    <t>Salloum</t>
  </si>
  <si>
    <t>Vick</t>
  </si>
  <si>
    <t>Salvemini</t>
  </si>
  <si>
    <t>Cliff</t>
  </si>
  <si>
    <t>Sanchez</t>
  </si>
  <si>
    <t>Santachi</t>
  </si>
  <si>
    <t>Schlitte</t>
  </si>
  <si>
    <t>Schlueter</t>
  </si>
  <si>
    <t>B.G.</t>
  </si>
  <si>
    <t>Lutz</t>
  </si>
  <si>
    <t>Schmitt</t>
  </si>
  <si>
    <t>Schneider</t>
  </si>
  <si>
    <t>Schroeder</t>
  </si>
  <si>
    <t>Schulte</t>
  </si>
  <si>
    <t>Wally</t>
  </si>
  <si>
    <t>Scubla</t>
  </si>
  <si>
    <t>Seger</t>
  </si>
  <si>
    <t>Seney</t>
  </si>
  <si>
    <t>Clifton</t>
  </si>
  <si>
    <t>Seyfer</t>
  </si>
  <si>
    <t>Harlan</t>
  </si>
  <si>
    <t>Sharp</t>
  </si>
  <si>
    <t>Sheffield</t>
  </si>
  <si>
    <t>Sherfy</t>
  </si>
  <si>
    <t>Simmons</t>
  </si>
  <si>
    <t>Simondson</t>
  </si>
  <si>
    <t>Sirc</t>
  </si>
  <si>
    <t>Slagle</t>
  </si>
  <si>
    <t>Squires</t>
  </si>
  <si>
    <t>Stephens</t>
  </si>
  <si>
    <t>Chad</t>
  </si>
  <si>
    <t>Steubs</t>
  </si>
  <si>
    <t>Stevens</t>
  </si>
  <si>
    <t>Stevenson</t>
  </si>
  <si>
    <t>Emily</t>
  </si>
  <si>
    <t>Sullivan</t>
  </si>
  <si>
    <t>Sutton</t>
  </si>
  <si>
    <t>Swann</t>
  </si>
  <si>
    <t>Swartz</t>
  </si>
  <si>
    <t>Szala</t>
  </si>
  <si>
    <t>Gabriel</t>
  </si>
  <si>
    <t>Milton</t>
  </si>
  <si>
    <t>Temperton</t>
  </si>
  <si>
    <t>Tidwell</t>
  </si>
  <si>
    <t>Tokarz</t>
  </si>
  <si>
    <t>Toledo</t>
  </si>
  <si>
    <t>J.M.</t>
  </si>
  <si>
    <t>Tombesi</t>
  </si>
  <si>
    <t>Simone</t>
  </si>
  <si>
    <t>Tomlin</t>
  </si>
  <si>
    <t>Toms</t>
  </si>
  <si>
    <t>Tosca</t>
  </si>
  <si>
    <t>Carlos</t>
  </si>
  <si>
    <t>Toth</t>
  </si>
  <si>
    <t>Karol</t>
  </si>
  <si>
    <t>Trauth</t>
  </si>
  <si>
    <t>Tremel</t>
  </si>
  <si>
    <t>Ambros</t>
  </si>
  <si>
    <t>Trickey</t>
  </si>
  <si>
    <t>Seth</t>
  </si>
  <si>
    <t>Trog</t>
  </si>
  <si>
    <t>Trommel</t>
  </si>
  <si>
    <t>Twining</t>
  </si>
  <si>
    <t>Twist</t>
  </si>
  <si>
    <t>Twitty</t>
  </si>
  <si>
    <t>Marklen</t>
  </si>
  <si>
    <t>van der Hagen</t>
  </si>
  <si>
    <t>Van Hook</t>
  </si>
  <si>
    <t>VanLoenen</t>
  </si>
  <si>
    <t>Ethan</t>
  </si>
  <si>
    <t>Vedders</t>
  </si>
  <si>
    <t>A.J.</t>
  </si>
  <si>
    <t>Venezia</t>
  </si>
  <si>
    <t>Virts</t>
  </si>
  <si>
    <t>Vuyadinov</t>
  </si>
  <si>
    <t>Dante</t>
  </si>
  <si>
    <t>Wade</t>
  </si>
  <si>
    <t>Wagenhoffer</t>
  </si>
  <si>
    <t>Wakeman</t>
  </si>
  <si>
    <t>Waldron</t>
  </si>
  <si>
    <t>Walter</t>
  </si>
  <si>
    <t>D.S.</t>
  </si>
  <si>
    <t>Weick</t>
  </si>
  <si>
    <t>Weierman</t>
  </si>
  <si>
    <t>Weigel</t>
  </si>
  <si>
    <t>Welsh</t>
  </si>
  <si>
    <t>Wietharn</t>
  </si>
  <si>
    <t>Wilkes</t>
  </si>
  <si>
    <t>Williamson</t>
  </si>
  <si>
    <t>Winship</t>
  </si>
  <si>
    <t>Winzer</t>
  </si>
  <si>
    <t>Wistedt</t>
  </si>
  <si>
    <t>Wolken</t>
  </si>
  <si>
    <t>Wong</t>
  </si>
  <si>
    <t>Jeffery</t>
  </si>
  <si>
    <t>Yrureta</t>
  </si>
  <si>
    <t>Yvelin</t>
  </si>
  <si>
    <t>Maxime</t>
  </si>
  <si>
    <t>Zamis</t>
  </si>
  <si>
    <t>Zhuo</t>
  </si>
  <si>
    <t>Yueyi</t>
  </si>
  <si>
    <t>Zynski</t>
  </si>
  <si>
    <t>GiC CSA</t>
  </si>
  <si>
    <t>GiC USA</t>
  </si>
  <si>
    <t>AoT</t>
  </si>
  <si>
    <t>Points</t>
  </si>
  <si>
    <t>-</t>
  </si>
  <si>
    <t>Recruitment Stats</t>
  </si>
  <si>
    <t>OBD Inactive</t>
  </si>
  <si>
    <t>YEAR</t>
  </si>
  <si>
    <t>Remain</t>
  </si>
  <si>
    <t>0 - 34.99</t>
  </si>
  <si>
    <t>35 - 99.99</t>
  </si>
  <si>
    <t>100 - 199.99</t>
  </si>
  <si>
    <t>200 - 299.99</t>
  </si>
  <si>
    <t>300 - 449.99</t>
  </si>
  <si>
    <t>450 - 999.99</t>
  </si>
  <si>
    <t>1000 - 1999.99</t>
  </si>
  <si>
    <t>ACTIVE</t>
  </si>
  <si>
    <t>2000 - 2999.99</t>
  </si>
  <si>
    <t>3000 - 3999.99</t>
  </si>
  <si>
    <t>4000 - 4999.99</t>
  </si>
  <si>
    <t>5000 - 9999.99</t>
  </si>
  <si>
    <t>10,000 +</t>
  </si>
  <si>
    <t>OBD Points</t>
  </si>
  <si>
    <t>Average</t>
  </si>
  <si>
    <t>Total</t>
  </si>
  <si>
    <t>Member Status</t>
  </si>
  <si>
    <t>Inactive</t>
  </si>
  <si>
    <t>INACTIVE</t>
  </si>
  <si>
    <t>Wilhelm</t>
  </si>
  <si>
    <t xml:space="preserve">Morris </t>
  </si>
  <si>
    <t>%</t>
  </si>
  <si>
    <t>Side</t>
  </si>
  <si>
    <t>CSA</t>
  </si>
  <si>
    <t>USA</t>
  </si>
  <si>
    <t>Breakdown</t>
  </si>
  <si>
    <t>"Official Records"</t>
  </si>
  <si>
    <t>"Estimated"</t>
  </si>
  <si>
    <t>Martinez</t>
  </si>
  <si>
    <t>Years Spent in Club ALL</t>
  </si>
  <si>
    <t>Brandl</t>
  </si>
  <si>
    <t>General</t>
  </si>
  <si>
    <t>McHugh</t>
  </si>
  <si>
    <t>Kent</t>
  </si>
  <si>
    <t>Scarbrough</t>
  </si>
  <si>
    <t>Add</t>
  </si>
  <si>
    <t>Remove</t>
  </si>
  <si>
    <t>Year Difference</t>
  </si>
  <si>
    <t>Robbins</t>
  </si>
  <si>
    <t>Tucker</t>
  </si>
  <si>
    <t>Fleming</t>
  </si>
  <si>
    <t>Moseley</t>
  </si>
  <si>
    <t>Fodera</t>
  </si>
  <si>
    <t>Horn</t>
  </si>
  <si>
    <t>Mathias</t>
  </si>
  <si>
    <t>Field Lt.</t>
  </si>
  <si>
    <t>McWater</t>
  </si>
  <si>
    <t>CURRENT AS OF 2/01/2026</t>
  </si>
  <si>
    <t>Garcia</t>
  </si>
  <si>
    <t>Youngdahl</t>
  </si>
  <si>
    <t>Frank DiNola</t>
  </si>
  <si>
    <t>Marc Garcia</t>
  </si>
  <si>
    <t>Leon Korotko</t>
  </si>
  <si>
    <t>Patrick Martinez</t>
  </si>
  <si>
    <t>Karl McEntegart</t>
  </si>
  <si>
    <t>Isheach Pandragan</t>
  </si>
  <si>
    <t>Ashdoll Ren</t>
  </si>
  <si>
    <t>Edwin Shi</t>
  </si>
  <si>
    <t>Michael St.Julien</t>
  </si>
  <si>
    <t>Richard Youngdahl</t>
  </si>
  <si>
    <t>UR</t>
  </si>
  <si>
    <t>CR</t>
  </si>
  <si>
    <t>RESERVES</t>
  </si>
  <si>
    <t>Kevin Jones</t>
  </si>
  <si>
    <t>Greg Schipp</t>
  </si>
  <si>
    <t>Schipp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</si>
</sst>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b/>
      <sz val="11"/>
      <color theme="1"/>
      <name val="Calibri"/>
      <family val="2"/>
    </font>
    <font>
      <sz val="16"/>
      <color theme="0"/>
      <name val="Calibri"/>
      <family val="2"/>
    </font>
    <font>
      <sz val="16"/>
      <name val="Calibri"/>
      <family val="2"/>
    </font>
    <font>
      <sz val="11"/>
      <name val="Calibri"/>
      <family val="2"/>
    </font>
    <font>
      <u/>
      <sz val="11"/>
      <color theme="1"/>
      <name val="Calibri"/>
      <family val="2"/>
    </font>
    <font>
      <b/>
      <sz val="11"/>
      <name val="Calibri"/>
      <family val="2"/>
    </font>
    <font>
      <sz val="11"/>
      <color rgb="FF0070C0"/>
      <name val="Aptos Narrow"/>
      <family val="2"/>
      <scheme val="minor"/>
    </font>
    <font>
      <sz val="11"/>
      <color rgb="FFEE0000"/>
      <name val="Aptos Narrow"/>
      <family val="2"/>
      <scheme val="minor"/>
    </font>
  </fonts>
  <fills count="16">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s>
  <borders count="5">
    <border>
      <left/>
      <right/>
      <top/>
      <bottom/>
      <diagonal/>
    </border>
    <border>
      <left/>
      <right/>
      <top style="thin">
        <color auto="1"/>
      </top>
      <bottom style="thin">
        <color auto="1"/>
      </bottom>
      <diagonal/>
    </border>
    <border>
      <left/>
      <right/>
      <top/>
      <bottom style="thin">
        <color auto="1"/>
      </bottom>
      <diagonal/>
    </border>
    <border>
      <left/>
      <right/>
      <top style="thin">
        <color indexed="64"/>
      </top>
      <bottom/>
      <diagonal/>
    </border>
    <border>
      <left style="thin">
        <color auto="1"/>
      </left>
      <right/>
      <top/>
      <bottom/>
      <diagonal/>
    </border>
  </borders>
  <cellStyleXfs count="1">
    <xf numFmtId="0" fontId="0" fillId="0" borderId="0"/>
  </cellStyleXfs>
  <cellXfs count="147">
    <xf numFmtId="0" fontId="0" fillId="0" borderId="0" xfId="0"/>
    <xf numFmtId="0" fontId="15" fillId="2" borderId="0" xfId="0" applyFont="1" applyFill="1" applyAlignment="1">
      <alignment horizontal="center"/>
    </xf>
    <xf numFmtId="0" fontId="15" fillId="2" borderId="0" xfId="0" applyFont="1" applyFill="1"/>
    <xf numFmtId="0" fontId="15" fillId="0" borderId="0" xfId="0" applyFont="1"/>
    <xf numFmtId="0" fontId="16" fillId="0" borderId="0" xfId="0" applyFont="1"/>
    <xf numFmtId="0" fontId="13" fillId="0" borderId="0" xfId="0" applyFont="1"/>
    <xf numFmtId="0" fontId="13" fillId="0" borderId="0" xfId="0" applyFont="1" applyAlignment="1">
      <alignment vertical="center"/>
    </xf>
    <xf numFmtId="0" fontId="13" fillId="2" borderId="0" xfId="0" applyFont="1" applyFill="1"/>
    <xf numFmtId="0" fontId="13" fillId="5" borderId="0" xfId="0" applyFont="1" applyFill="1"/>
    <xf numFmtId="0" fontId="13" fillId="6" borderId="0" xfId="0" applyFont="1" applyFill="1" applyAlignment="1">
      <alignment horizontal="center"/>
    </xf>
    <xf numFmtId="10" fontId="13" fillId="0" borderId="0" xfId="0" applyNumberFormat="1" applyFont="1"/>
    <xf numFmtId="0" fontId="14" fillId="5" borderId="0" xfId="0" applyFont="1" applyFill="1" applyAlignment="1">
      <alignment horizontal="center"/>
    </xf>
    <xf numFmtId="0" fontId="14" fillId="6" borderId="0" xfId="0" applyFont="1" applyFill="1" applyAlignment="1">
      <alignment horizontal="center"/>
    </xf>
    <xf numFmtId="0" fontId="13" fillId="0" borderId="0" xfId="0" applyFont="1" applyAlignment="1">
      <alignment horizontal="center"/>
    </xf>
    <xf numFmtId="0" fontId="14" fillId="0" borderId="0" xfId="0" applyFont="1"/>
    <xf numFmtId="0" fontId="16" fillId="0" borderId="0" xfId="0" applyFont="1" applyAlignment="1">
      <alignment horizontal="center"/>
    </xf>
    <xf numFmtId="0" fontId="15" fillId="2" borderId="1" xfId="0" applyFont="1" applyFill="1" applyBorder="1" applyAlignment="1">
      <alignment horizontal="center"/>
    </xf>
    <xf numFmtId="0" fontId="17" fillId="0" borderId="1" xfId="0" applyFont="1" applyBorder="1"/>
    <xf numFmtId="0" fontId="17" fillId="0" borderId="1" xfId="0" applyFont="1" applyBorder="1" applyAlignment="1">
      <alignment horizontal="center"/>
    </xf>
    <xf numFmtId="0" fontId="17" fillId="0" borderId="1" xfId="0" applyFont="1" applyBorder="1" applyAlignment="1">
      <alignment horizontal="left"/>
    </xf>
    <xf numFmtId="0" fontId="13" fillId="3" borderId="1" xfId="0" applyFont="1" applyFill="1" applyBorder="1"/>
    <xf numFmtId="0" fontId="13" fillId="3" borderId="1" xfId="0" applyFont="1" applyFill="1" applyBorder="1" applyAlignment="1">
      <alignment horizontal="center"/>
    </xf>
    <xf numFmtId="0" fontId="17" fillId="3" borderId="1" xfId="0" applyFont="1" applyFill="1" applyBorder="1" applyAlignment="1">
      <alignment horizontal="center"/>
    </xf>
    <xf numFmtId="0" fontId="13" fillId="3" borderId="1" xfId="0" applyFont="1" applyFill="1" applyBorder="1" applyAlignment="1">
      <alignment horizontal="left"/>
    </xf>
    <xf numFmtId="0" fontId="13" fillId="8" borderId="0" xfId="0" applyFont="1" applyFill="1" applyAlignment="1">
      <alignment horizontal="center"/>
    </xf>
    <xf numFmtId="0" fontId="13" fillId="9" borderId="0" xfId="0" applyFont="1" applyFill="1" applyAlignment="1">
      <alignment horizontal="center"/>
    </xf>
    <xf numFmtId="10" fontId="13" fillId="8" borderId="0" xfId="0" applyNumberFormat="1" applyFont="1" applyFill="1"/>
    <xf numFmtId="0" fontId="13" fillId="0" borderId="1" xfId="0" applyFont="1" applyBorder="1"/>
    <xf numFmtId="0" fontId="13" fillId="0" borderId="1" xfId="0" applyFont="1" applyBorder="1" applyAlignment="1">
      <alignment horizontal="center"/>
    </xf>
    <xf numFmtId="0" fontId="13" fillId="0" borderId="1" xfId="0" applyFont="1" applyBorder="1" applyAlignment="1">
      <alignment horizontal="left"/>
    </xf>
    <xf numFmtId="0" fontId="17" fillId="3" borderId="1" xfId="0" applyFont="1" applyFill="1" applyBorder="1"/>
    <xf numFmtId="0" fontId="17" fillId="3" borderId="1" xfId="0" applyFont="1" applyFill="1" applyBorder="1" applyAlignment="1">
      <alignment horizontal="left"/>
    </xf>
    <xf numFmtId="0" fontId="14" fillId="8" borderId="0" xfId="0" applyFont="1" applyFill="1" applyAlignment="1">
      <alignment horizontal="center"/>
    </xf>
    <xf numFmtId="0" fontId="14" fillId="9" borderId="0" xfId="0" applyFont="1" applyFill="1" applyAlignment="1">
      <alignment horizontal="center"/>
    </xf>
    <xf numFmtId="0" fontId="13" fillId="8" borderId="0" xfId="0" applyFont="1" applyFill="1"/>
    <xf numFmtId="0" fontId="17" fillId="0" borderId="0" xfId="0" applyFont="1" applyAlignment="1">
      <alignment horizontal="center"/>
    </xf>
    <xf numFmtId="0" fontId="13" fillId="0" borderId="0" xfId="0" applyFont="1" applyAlignment="1">
      <alignment horizontal="left"/>
    </xf>
    <xf numFmtId="0" fontId="17" fillId="0" borderId="3" xfId="0" applyFont="1" applyBorder="1"/>
    <xf numFmtId="0" fontId="17" fillId="0" borderId="3" xfId="0" applyFont="1" applyBorder="1" applyAlignment="1">
      <alignment horizontal="center"/>
    </xf>
    <xf numFmtId="0" fontId="17" fillId="0" borderId="0" xfId="0" applyFont="1"/>
    <xf numFmtId="0" fontId="13" fillId="0" borderId="3" xfId="0" applyFont="1" applyBorder="1"/>
    <xf numFmtId="0" fontId="17" fillId="0" borderId="0" xfId="0" applyFont="1" applyAlignment="1">
      <alignment horizontal="left"/>
    </xf>
    <xf numFmtId="0" fontId="15" fillId="0" borderId="0" xfId="0" applyFont="1" applyAlignment="1">
      <alignment horizontal="center"/>
    </xf>
    <xf numFmtId="0" fontId="14" fillId="10" borderId="0" xfId="0" applyFont="1" applyFill="1" applyAlignment="1">
      <alignment horizontal="center"/>
    </xf>
    <xf numFmtId="0" fontId="14" fillId="0" borderId="0" xfId="0" applyFont="1" applyAlignment="1">
      <alignment horizontal="center"/>
    </xf>
    <xf numFmtId="0" fontId="18" fillId="11" borderId="0" xfId="0" applyFont="1" applyFill="1" applyAlignment="1">
      <alignment horizontal="center"/>
    </xf>
    <xf numFmtId="0" fontId="18" fillId="12" borderId="4" xfId="0" applyFont="1" applyFill="1" applyBorder="1" applyAlignment="1">
      <alignment horizontal="center"/>
    </xf>
    <xf numFmtId="0" fontId="18" fillId="12" borderId="0" xfId="0" applyFont="1" applyFill="1" applyAlignment="1">
      <alignment horizontal="center"/>
    </xf>
    <xf numFmtId="0" fontId="13" fillId="11" borderId="0" xfId="0" applyFont="1" applyFill="1" applyAlignment="1">
      <alignment horizontal="center"/>
    </xf>
    <xf numFmtId="0" fontId="13" fillId="12" borderId="4" xfId="0" applyFont="1" applyFill="1" applyBorder="1" applyAlignment="1">
      <alignment horizontal="center"/>
    </xf>
    <xf numFmtId="0" fontId="13" fillId="12" borderId="0" xfId="0" applyFont="1" applyFill="1" applyAlignment="1">
      <alignment horizontal="center"/>
    </xf>
    <xf numFmtId="0" fontId="14" fillId="11" borderId="0" xfId="0" applyFont="1" applyFill="1" applyAlignment="1">
      <alignment horizontal="center"/>
    </xf>
    <xf numFmtId="0" fontId="14" fillId="12" borderId="4" xfId="0" applyFont="1" applyFill="1" applyBorder="1" applyAlignment="1">
      <alignment horizontal="center"/>
    </xf>
    <xf numFmtId="0" fontId="14" fillId="12" borderId="0" xfId="0" applyFont="1" applyFill="1" applyAlignment="1">
      <alignment horizontal="center"/>
    </xf>
    <xf numFmtId="0" fontId="13" fillId="14" borderId="0" xfId="0" applyFont="1" applyFill="1" applyAlignment="1">
      <alignment horizontal="center"/>
    </xf>
    <xf numFmtId="0" fontId="13" fillId="15" borderId="0" xfId="0" applyFont="1" applyFill="1" applyAlignment="1">
      <alignment horizontal="center"/>
    </xf>
    <xf numFmtId="0" fontId="14" fillId="14" borderId="0" xfId="0" applyFont="1" applyFill="1" applyAlignment="1">
      <alignment horizontal="center"/>
    </xf>
    <xf numFmtId="0" fontId="14" fillId="15" borderId="0" xfId="0" applyFont="1" applyFill="1" applyAlignment="1">
      <alignment horizontal="center"/>
    </xf>
    <xf numFmtId="0" fontId="13" fillId="9" borderId="0" xfId="0" applyFont="1" applyFill="1" applyAlignment="1">
      <alignment horizontal="left"/>
    </xf>
    <xf numFmtId="2" fontId="13" fillId="9" borderId="0" xfId="0" applyNumberFormat="1" applyFont="1" applyFill="1" applyAlignment="1">
      <alignment horizontal="center"/>
    </xf>
    <xf numFmtId="3" fontId="13" fillId="9" borderId="0" xfId="0" applyNumberFormat="1" applyFont="1" applyFill="1" applyAlignment="1">
      <alignment horizontal="center"/>
    </xf>
    <xf numFmtId="0" fontId="17" fillId="0" borderId="0" xfId="0" applyFont="1" applyAlignment="1">
      <alignment horizontal="left" vertical="center"/>
    </xf>
    <xf numFmtId="0" fontId="17" fillId="0" borderId="0" xfId="0" applyFont="1" applyAlignment="1">
      <alignment horizontal="center" vertical="center"/>
    </xf>
    <xf numFmtId="0" fontId="13" fillId="0" borderId="1" xfId="0" applyFont="1" applyBorder="1" applyAlignment="1">
      <alignment horizontal="left" vertical="center"/>
    </xf>
    <xf numFmtId="0" fontId="17" fillId="0" borderId="1" xfId="0" applyFont="1" applyBorder="1" applyAlignment="1">
      <alignment horizontal="left" vertical="center"/>
    </xf>
    <xf numFmtId="0" fontId="17" fillId="0" borderId="1" xfId="0" applyFont="1" applyBorder="1" applyAlignment="1">
      <alignment horizontal="center" vertical="center"/>
    </xf>
    <xf numFmtId="0" fontId="13" fillId="3" borderId="3" xfId="0" applyFont="1" applyFill="1" applyBorder="1"/>
    <xf numFmtId="0" fontId="17" fillId="3" borderId="1" xfId="0" applyFont="1" applyFill="1" applyBorder="1" applyAlignment="1">
      <alignment vertical="center"/>
    </xf>
    <xf numFmtId="0" fontId="13" fillId="3" borderId="1" xfId="0" applyFont="1" applyFill="1" applyBorder="1" applyAlignment="1">
      <alignment vertical="center"/>
    </xf>
    <xf numFmtId="0" fontId="15" fillId="2" borderId="0" xfId="0" applyFont="1" applyFill="1" applyAlignment="1">
      <alignment vertical="center"/>
    </xf>
    <xf numFmtId="0" fontId="13" fillId="0" borderId="0" xfId="0" applyFont="1" applyAlignment="1">
      <alignment horizontal="center" vertical="center"/>
    </xf>
    <xf numFmtId="0" fontId="14" fillId="2" borderId="0" xfId="0" applyFont="1" applyFill="1"/>
    <xf numFmtId="0" fontId="13" fillId="4" borderId="0" xfId="0" applyFont="1" applyFill="1" applyAlignment="1">
      <alignment horizontal="center"/>
    </xf>
    <xf numFmtId="10" fontId="13" fillId="5" borderId="0" xfId="0" applyNumberFormat="1" applyFont="1" applyFill="1"/>
    <xf numFmtId="0" fontId="17" fillId="0" borderId="3" xfId="0" applyFont="1" applyBorder="1" applyAlignment="1">
      <alignment horizontal="left"/>
    </xf>
    <xf numFmtId="0" fontId="12" fillId="0" borderId="0" xfId="0" applyFont="1"/>
    <xf numFmtId="0" fontId="12" fillId="5" borderId="0" xfId="0" applyFont="1" applyFill="1"/>
    <xf numFmtId="0" fontId="0" fillId="0" borderId="0" xfId="0" applyAlignment="1">
      <alignment horizontal="center"/>
    </xf>
    <xf numFmtId="17" fontId="0" fillId="0" borderId="0" xfId="0" applyNumberFormat="1" applyAlignment="1">
      <alignment horizontal="center"/>
    </xf>
    <xf numFmtId="0" fontId="12" fillId="0" borderId="1" xfId="0" applyFont="1" applyBorder="1"/>
    <xf numFmtId="0" fontId="11" fillId="0" borderId="1" xfId="0" applyFont="1" applyBorder="1" applyAlignment="1">
      <alignment horizontal="left"/>
    </xf>
    <xf numFmtId="0" fontId="11" fillId="0" borderId="1" xfId="0" applyFont="1" applyBorder="1"/>
    <xf numFmtId="0" fontId="8" fillId="0" borderId="0" xfId="0" applyFont="1"/>
    <xf numFmtId="0" fontId="8" fillId="0" borderId="0" xfId="0" applyFont="1" applyAlignment="1">
      <alignment horizontal="center"/>
    </xf>
    <xf numFmtId="0" fontId="8" fillId="0" borderId="1" xfId="0" applyFont="1" applyBorder="1" applyAlignment="1">
      <alignment horizontal="left"/>
    </xf>
    <xf numFmtId="0" fontId="8" fillId="0" borderId="1" xfId="0" applyFont="1" applyBorder="1"/>
    <xf numFmtId="0" fontId="17" fillId="3" borderId="0" xfId="0" applyFont="1" applyFill="1"/>
    <xf numFmtId="0" fontId="17" fillId="3" borderId="0" xfId="0" applyFont="1" applyFill="1" applyAlignment="1">
      <alignment horizontal="center"/>
    </xf>
    <xf numFmtId="0" fontId="17" fillId="0" borderId="2" xfId="0" applyFont="1" applyBorder="1"/>
    <xf numFmtId="0" fontId="7" fillId="0" borderId="0" xfId="0" applyFont="1"/>
    <xf numFmtId="0" fontId="7" fillId="0" borderId="0" xfId="0" applyFont="1" applyAlignment="1">
      <alignment horizontal="center"/>
    </xf>
    <xf numFmtId="0" fontId="7" fillId="3" borderId="1" xfId="0" applyFont="1" applyFill="1" applyBorder="1"/>
    <xf numFmtId="0" fontId="7" fillId="0" borderId="1" xfId="0" applyFont="1" applyBorder="1"/>
    <xf numFmtId="0" fontId="7" fillId="0" borderId="1" xfId="0" applyFont="1" applyBorder="1" applyAlignment="1">
      <alignment horizontal="left"/>
    </xf>
    <xf numFmtId="0" fontId="17" fillId="3" borderId="1" xfId="0" applyFont="1" applyFill="1" applyBorder="1" applyAlignment="1">
      <alignment horizontal="left" vertical="center"/>
    </xf>
    <xf numFmtId="0" fontId="6" fillId="0" borderId="0" xfId="0" applyFont="1"/>
    <xf numFmtId="0" fontId="6" fillId="0" borderId="0" xfId="0" applyFont="1" applyAlignment="1">
      <alignment horizontal="center"/>
    </xf>
    <xf numFmtId="0" fontId="6" fillId="3" borderId="1" xfId="0" applyFont="1" applyFill="1" applyBorder="1" applyAlignment="1">
      <alignment horizontal="left"/>
    </xf>
    <xf numFmtId="0" fontId="6" fillId="3" borderId="1" xfId="0" applyFont="1" applyFill="1" applyBorder="1"/>
    <xf numFmtId="0" fontId="6" fillId="0" borderId="1" xfId="0" applyFont="1" applyBorder="1"/>
    <xf numFmtId="0" fontId="6" fillId="0" borderId="1" xfId="0" applyFont="1" applyBorder="1" applyAlignment="1">
      <alignment horizontal="left"/>
    </xf>
    <xf numFmtId="0" fontId="0" fillId="0" borderId="0" xfId="0" applyAlignment="1">
      <alignment horizontal="right"/>
    </xf>
    <xf numFmtId="0" fontId="20" fillId="0" borderId="0" xfId="0" applyFont="1"/>
    <xf numFmtId="0" fontId="20" fillId="0" borderId="0" xfId="0" applyFont="1" applyAlignment="1">
      <alignment horizontal="right"/>
    </xf>
    <xf numFmtId="0" fontId="21" fillId="0" borderId="0" xfId="0" applyFont="1" applyAlignment="1">
      <alignment horizontal="right"/>
    </xf>
    <xf numFmtId="0" fontId="21" fillId="0" borderId="0" xfId="0" applyFont="1"/>
    <xf numFmtId="0" fontId="5" fillId="0" borderId="0" xfId="0" applyFont="1"/>
    <xf numFmtId="0" fontId="5" fillId="0" borderId="0" xfId="0" applyFont="1" applyAlignment="1">
      <alignment horizontal="center"/>
    </xf>
    <xf numFmtId="0" fontId="5" fillId="3" borderId="1" xfId="0" applyFont="1" applyFill="1" applyBorder="1" applyAlignment="1">
      <alignment horizontal="left"/>
    </xf>
    <xf numFmtId="0" fontId="5" fillId="3" borderId="1" xfId="0" applyFont="1" applyFill="1" applyBorder="1"/>
    <xf numFmtId="0" fontId="5" fillId="0" borderId="1" xfId="0" applyFont="1" applyBorder="1" applyAlignment="1">
      <alignment horizontal="left"/>
    </xf>
    <xf numFmtId="0" fontId="5" fillId="0" borderId="1" xfId="0" applyFont="1" applyBorder="1"/>
    <xf numFmtId="0" fontId="4" fillId="0" borderId="1" xfId="0" applyFont="1" applyBorder="1" applyAlignment="1">
      <alignment horizontal="left"/>
    </xf>
    <xf numFmtId="0" fontId="4" fillId="0" borderId="1" xfId="0" applyFont="1" applyBorder="1"/>
    <xf numFmtId="0" fontId="3" fillId="0" borderId="0" xfId="0" applyFont="1"/>
    <xf numFmtId="0" fontId="3" fillId="0" borderId="0" xfId="0" applyFont="1" applyAlignment="1">
      <alignment horizontal="center"/>
    </xf>
    <xf numFmtId="0" fontId="3" fillId="3" borderId="1" xfId="0" applyFont="1" applyFill="1" applyBorder="1" applyAlignment="1">
      <alignment horizontal="left"/>
    </xf>
    <xf numFmtId="0" fontId="3" fillId="3" borderId="1" xfId="0" applyFont="1" applyFill="1" applyBorder="1"/>
    <xf numFmtId="0" fontId="3" fillId="0" borderId="1" xfId="0" applyFont="1" applyBorder="1"/>
    <xf numFmtId="0" fontId="3" fillId="0" borderId="1" xfId="0" applyFont="1" applyBorder="1" applyAlignment="1">
      <alignment horizontal="left"/>
    </xf>
    <xf numFmtId="0" fontId="8" fillId="0" borderId="3" xfId="0" applyFont="1" applyBorder="1"/>
    <xf numFmtId="0" fontId="2" fillId="0" borderId="0" xfId="0" applyFont="1"/>
    <xf numFmtId="0" fontId="2" fillId="0" borderId="0" xfId="0" applyFont="1" applyAlignment="1">
      <alignment horizontal="center"/>
    </xf>
    <xf numFmtId="0" fontId="2" fillId="5" borderId="0" xfId="0" applyFont="1" applyFill="1"/>
    <xf numFmtId="0" fontId="14" fillId="5" borderId="0" xfId="0" applyFont="1" applyFill="1" applyAlignment="1">
      <alignment horizontal="left"/>
    </xf>
    <xf numFmtId="0" fontId="2" fillId="3" borderId="1" xfId="0" applyFont="1" applyFill="1" applyBorder="1"/>
    <xf numFmtId="0" fontId="2" fillId="3" borderId="1" xfId="0" applyFont="1" applyFill="1" applyBorder="1" applyAlignment="1">
      <alignment horizontal="left"/>
    </xf>
    <xf numFmtId="0" fontId="2" fillId="0" borderId="1" xfId="0" applyFont="1" applyBorder="1"/>
    <xf numFmtId="0" fontId="2" fillId="0" borderId="1" xfId="0" applyFont="1" applyBorder="1" applyAlignment="1">
      <alignment horizontal="left"/>
    </xf>
    <xf numFmtId="0" fontId="10" fillId="0" borderId="1" xfId="0" applyFont="1" applyBorder="1"/>
    <xf numFmtId="0" fontId="14" fillId="4" borderId="0" xfId="0" applyFont="1" applyFill="1" applyAlignment="1">
      <alignment horizontal="center"/>
    </xf>
    <xf numFmtId="0" fontId="13" fillId="7" borderId="0" xfId="0" applyFont="1" applyFill="1" applyAlignment="1">
      <alignment horizontal="center"/>
    </xf>
    <xf numFmtId="0" fontId="9" fillId="7" borderId="0" xfId="0" applyFont="1" applyFill="1" applyAlignment="1">
      <alignment horizontal="center"/>
    </xf>
    <xf numFmtId="0" fontId="14" fillId="10" borderId="0" xfId="0" applyFont="1" applyFill="1" applyAlignment="1">
      <alignment horizontal="center"/>
    </xf>
    <xf numFmtId="0" fontId="19" fillId="7" borderId="0" xfId="0" applyFont="1" applyFill="1" applyAlignment="1">
      <alignment horizontal="center"/>
    </xf>
    <xf numFmtId="0" fontId="14" fillId="13" borderId="0" xfId="0" applyFont="1" applyFill="1" applyAlignment="1">
      <alignment horizontal="center"/>
    </xf>
    <xf numFmtId="0" fontId="1" fillId="0" borderId="0" xfId="0" applyFont="1"/>
    <xf numFmtId="0" fontId="1" fillId="0" borderId="0" xfId="0" applyFont="1" applyAlignment="1">
      <alignment horizontal="center"/>
    </xf>
    <xf numFmtId="0" fontId="1" fillId="3" borderId="1" xfId="0" applyFont="1" applyFill="1" applyBorder="1"/>
    <xf numFmtId="0" fontId="17" fillId="0" borderId="0" xfId="0" applyFont="1" applyBorder="1"/>
    <xf numFmtId="0" fontId="17" fillId="3" borderId="0" xfId="0" applyFont="1" applyFill="1" applyBorder="1"/>
    <xf numFmtId="0" fontId="17" fillId="3" borderId="0" xfId="0" applyFont="1" applyFill="1" applyBorder="1" applyAlignment="1">
      <alignment vertical="center"/>
    </xf>
    <xf numFmtId="0" fontId="17" fillId="0" borderId="0" xfId="0" applyFont="1" applyBorder="1" applyAlignment="1">
      <alignment horizontal="left" vertical="center"/>
    </xf>
    <xf numFmtId="0" fontId="17" fillId="0" borderId="0" xfId="0" applyFont="1" applyBorder="1" applyAlignment="1">
      <alignment horizontal="center"/>
    </xf>
    <xf numFmtId="0" fontId="17" fillId="3" borderId="0" xfId="0" applyFont="1" applyFill="1" applyBorder="1" applyAlignment="1">
      <alignment horizontal="center"/>
    </xf>
    <xf numFmtId="0" fontId="17" fillId="3" borderId="0" xfId="0" applyFont="1" applyFill="1" applyBorder="1" applyAlignment="1">
      <alignment horizontal="center" vertical="center"/>
    </xf>
    <xf numFmtId="0" fontId="13" fillId="3" borderId="0"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15</xdr:col>
      <xdr:colOff>571500</xdr:colOff>
      <xdr:row>2</xdr:row>
      <xdr:rowOff>142876</xdr:rowOff>
    </xdr:from>
    <xdr:to>
      <xdr:col>24</xdr:col>
      <xdr:colOff>416719</xdr:colOff>
      <xdr:row>12</xdr:row>
      <xdr:rowOff>59531</xdr:rowOff>
    </xdr:to>
    <xdr:sp macro="" textlink="">
      <xdr:nvSpPr>
        <xdr:cNvPr id="2" name="TextBox 1">
          <a:extLst>
            <a:ext uri="{FF2B5EF4-FFF2-40B4-BE49-F238E27FC236}">
              <a16:creationId xmlns:a16="http://schemas.microsoft.com/office/drawing/2014/main" id="{A70165A5-896E-45A6-9902-C68E545F1A97}"/>
            </a:ext>
          </a:extLst>
        </xdr:cNvPr>
        <xdr:cNvSpPr txBox="1"/>
      </xdr:nvSpPr>
      <xdr:spPr>
        <a:xfrm>
          <a:off x="8072438" y="595314"/>
          <a:ext cx="5310187" cy="1821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t>This file is updated every couple of months. For the most up to date</a:t>
          </a:r>
          <a:r>
            <a:rPr lang="en-US" sz="1600" b="1" baseline="0"/>
            <a:t> information on the members, please view the Order of Battles in the DOR which are updated monthly. </a:t>
          </a:r>
          <a:endParaRPr lang="en-US" sz="1600" b="1"/>
        </a:p>
        <a:p>
          <a:pPr algn="ctr"/>
          <a:endParaRPr lang="en-US" sz="1600" b="1"/>
        </a:p>
        <a:p>
          <a:pPr algn="ctr"/>
          <a:r>
            <a:rPr lang="en-US" sz="1600" b="1"/>
            <a:t>This page shows only the ACTIVE club members.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523876</xdr:colOff>
      <xdr:row>35</xdr:row>
      <xdr:rowOff>95249</xdr:rowOff>
    </xdr:from>
    <xdr:to>
      <xdr:col>14</xdr:col>
      <xdr:colOff>35719</xdr:colOff>
      <xdr:row>39</xdr:row>
      <xdr:rowOff>95248</xdr:rowOff>
    </xdr:to>
    <xdr:sp macro="" textlink="">
      <xdr:nvSpPr>
        <xdr:cNvPr id="2" name="TextBox 1">
          <a:extLst>
            <a:ext uri="{FF2B5EF4-FFF2-40B4-BE49-F238E27FC236}">
              <a16:creationId xmlns:a16="http://schemas.microsoft.com/office/drawing/2014/main" id="{9E451E7D-E532-4A62-986E-77742BFAC860}"/>
            </a:ext>
          </a:extLst>
        </xdr:cNvPr>
        <xdr:cNvSpPr txBox="1"/>
      </xdr:nvSpPr>
      <xdr:spPr>
        <a:xfrm>
          <a:off x="5048251" y="6834187"/>
          <a:ext cx="4536281" cy="761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t>This page shows how long members have</a:t>
          </a:r>
          <a:r>
            <a:rPr lang="en-US" sz="1600" b="1" baseline="0"/>
            <a:t> been with the Club, or how long they were with the Club.</a:t>
          </a:r>
        </a:p>
      </xdr:txBody>
    </xdr:sp>
    <xdr:clientData/>
  </xdr:twoCellAnchor>
  <xdr:twoCellAnchor>
    <xdr:from>
      <xdr:col>22</xdr:col>
      <xdr:colOff>107156</xdr:colOff>
      <xdr:row>17</xdr:row>
      <xdr:rowOff>95250</xdr:rowOff>
    </xdr:from>
    <xdr:to>
      <xdr:col>29</xdr:col>
      <xdr:colOff>392905</xdr:colOff>
      <xdr:row>23</xdr:row>
      <xdr:rowOff>95249</xdr:rowOff>
    </xdr:to>
    <xdr:sp macro="" textlink="">
      <xdr:nvSpPr>
        <xdr:cNvPr id="3" name="TextBox 2">
          <a:extLst>
            <a:ext uri="{FF2B5EF4-FFF2-40B4-BE49-F238E27FC236}">
              <a16:creationId xmlns:a16="http://schemas.microsoft.com/office/drawing/2014/main" id="{4970A32B-95D0-4ECC-87B3-453BB27C5C97}"/>
            </a:ext>
          </a:extLst>
        </xdr:cNvPr>
        <xdr:cNvSpPr txBox="1"/>
      </xdr:nvSpPr>
      <xdr:spPr>
        <a:xfrm>
          <a:off x="15311437" y="3405188"/>
          <a:ext cx="4536281" cy="1142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t>Note: Any Union</a:t>
          </a:r>
          <a:r>
            <a:rPr lang="en-US" sz="1600" b="1" baseline="0"/>
            <a:t> Members who joined between 1997 and 2000 are listed as joining in 2000 because of a lack of records from before then.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38100</xdr:rowOff>
    </xdr:from>
    <xdr:to>
      <xdr:col>8</xdr:col>
      <xdr:colOff>209550</xdr:colOff>
      <xdr:row>5</xdr:row>
      <xdr:rowOff>0</xdr:rowOff>
    </xdr:to>
    <xdr:sp macro="" textlink="">
      <xdr:nvSpPr>
        <xdr:cNvPr id="2" name="TextBox 1">
          <a:extLst>
            <a:ext uri="{FF2B5EF4-FFF2-40B4-BE49-F238E27FC236}">
              <a16:creationId xmlns:a16="http://schemas.microsoft.com/office/drawing/2014/main" id="{152AAC77-13D8-137D-8DE2-872229904BF5}"/>
            </a:ext>
          </a:extLst>
        </xdr:cNvPr>
        <xdr:cNvSpPr txBox="1"/>
      </xdr:nvSpPr>
      <xdr:spPr>
        <a:xfrm>
          <a:off x="66675" y="38100"/>
          <a:ext cx="5019675"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latin typeface="Calibri" panose="020F0502020204030204" pitchFamily="34" charset="0"/>
              <a:ea typeface="Calibri" panose="020F0502020204030204" pitchFamily="34" charset="0"/>
              <a:cs typeface="Calibri" panose="020F0502020204030204" pitchFamily="34" charset="0"/>
            </a:rPr>
            <a:t>The following Club numbers are estimations based</a:t>
          </a:r>
          <a:r>
            <a:rPr lang="en-US" sz="1400" baseline="0">
              <a:latin typeface="Calibri" panose="020F0502020204030204" pitchFamily="34" charset="0"/>
              <a:ea typeface="Calibri" panose="020F0502020204030204" pitchFamily="34" charset="0"/>
              <a:cs typeface="Calibri" panose="020F0502020204030204" pitchFamily="34" charset="0"/>
            </a:rPr>
            <a:t> on partial records still available. More reliable records began being kept in 2022. </a:t>
          </a:r>
          <a:endParaRPr lang="en-US" sz="1400">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Blake Strickler" id="{9FC42D15-A33C-4144-98FF-EC5214605F08}" userId="6f7f010f73276a7a" providerId="Windows Live"/>
</personList>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L7" dT="2022-06-29T15:03:42.28" personId="{9FC42D15-A33C-4144-98FF-EC5214605F08}" id="{6B4A5D40-A9B6-4DA4-BA09-C3D7C7D67C58}">
    <text>These ranks are the current ranks of the ACTIVE Members. When this page is updated these numbers will change.</text>
  </threadedComment>
  <threadedComment ref="L22" dT="2022-06-29T15:03:42.28" personId="{9FC42D15-A33C-4144-98FF-EC5214605F08}" id="{0977038E-FB97-4D74-AFEB-A2BC08EEC7E0}">
    <text>These are the army numbers. They are automatically updated when adding or removing members.</text>
  </threadedComment>
</ThreadedComments>
</file>

<file path=xl/threadedComments/threadedComment2.xml><?xml version="1.0" encoding="utf-8"?>
<ThreadedComments xmlns="http://schemas.microsoft.com/office/spreadsheetml/2018/threadedcomments" xmlns:x="http://schemas.openxmlformats.org/spreadsheetml/2006/main">
  <threadedComment ref="H4" dT="2022-07-02T20:39:07.09" personId="{9FC42D15-A33C-4144-98FF-EC5214605F08}" id="{D9D76239-9974-4086-9DEA-DD995BE16F45}">
    <text>Denotes how many years each member had served when they LEFT the Club.</text>
  </threadedComment>
  <threadedComment ref="L4" dT="2022-07-02T20:39:07.09" personId="{9FC42D15-A33C-4144-98FF-EC5214605F08}" id="{ADB88CD2-804D-46C9-8227-40FEE07E8FFF}">
    <text>Denotes how many years each CURRENT member has served in the Club.</text>
  </threadedComment>
  <threadedComment ref="J21" dT="2022-07-02T20:39:07.09" personId="{9FC42D15-A33C-4144-98FF-EC5214605F08}" id="{96B10388-44BC-4F8E-B987-3013FD8AF473}">
    <text>This chart shows how long every member, past and present, spent in the ACWGC, or has spent so far, in the ACWGC.</text>
  </threadedComment>
</ThreadedComments>
</file>

<file path=xl/threadedComments/threadedComment3.xml><?xml version="1.0" encoding="utf-8"?>
<ThreadedComments xmlns="http://schemas.microsoft.com/office/spreadsheetml/2018/threadedcomments" xmlns:x="http://schemas.openxmlformats.org/spreadsheetml/2006/main">
  <threadedComment ref="C1" dT="2022-06-29T15:11:34.17" personId="{9FC42D15-A33C-4144-98FF-EC5214605F08}" id="{F72AB178-A14F-4DF1-9F5F-F44956822E3A}">
    <text>Denotes the final rank earned for members who are now inactive. Current members will not have their rank listed.</text>
  </threadedComment>
  <threadedComment ref="P3" dT="2022-07-02T20:39:07.09" personId="{9FC42D15-A33C-4144-98FF-EC5214605F08}" id="{A09F9942-1649-4423-8F82-802BC89AD63F}">
    <text>Denotes how many points each member had when they left the Club.</text>
  </threadedComment>
  <threadedComment ref="S3" dT="2022-06-29T15:03:42.28" personId="{9FC42D15-A33C-4144-98FF-EC5214605F08}" id="{9292F283-BEDE-460E-9734-AB547EC45E05}">
    <text>These ranks are the last ranks of the former CSA Members.</text>
  </threadedComment>
  <threadedComment ref="L4" dT="2022-07-02T20:17:24.46" personId="{9FC42D15-A33C-4144-98FF-EC5214605F08}" id="{DEB15B69-0D2B-45CB-A316-38D4D42E0E48}">
    <text>Join refers to those who passed ATA in that year and were added to the DoR for the CSA.
In the years before the DoR these numbers are not going to be accurate.</text>
  </threadedComment>
  <threadedComment ref="M4" dT="2022-07-02T20:20:37.83" personId="{9FC42D15-A33C-4144-98FF-EC5214605F08}" id="{EAF64EF5-796D-4914-B27F-ADAC9702C5A6}">
    <text>This refers to how many DOR registered members left in each year.</text>
  </threadedComment>
  <threadedComment ref="N4" dT="2022-07-02T20:38:27.01" personId="{9FC42D15-A33C-4144-98FF-EC5214605F08}" id="{3104DFE9-5DFD-4398-B3FD-5313AC9CE047}">
    <text xml:space="preserve">This denotes how many members are left from each graduating class. </text>
  </threadedComment>
  <threadedComment ref="P19" dT="2022-06-30T21:49:45.17" personId="{9FC42D15-A33C-4144-98FF-EC5214605F08}" id="{2251CB24-4A57-4593-A670-11B58CEB483C}">
    <text>This shows the average number of points that members retired or were discharged with.</text>
  </threadedComment>
</ThreadedComments>
</file>

<file path=xl/threadedComments/threadedComment4.xml><?xml version="1.0" encoding="utf-8"?>
<ThreadedComments xmlns="http://schemas.microsoft.com/office/spreadsheetml/2018/threadedcomments" xmlns:x="http://schemas.openxmlformats.org/spreadsheetml/2006/main">
  <threadedComment ref="C1" dT="2022-06-29T15:11:34.17" personId="{9FC42D15-A33C-4144-98FF-EC5214605F08}" id="{48B0774D-4287-447E-8E37-44A3AFFD790F}">
    <text>Their rank upon leaving the Club. Full Generals currently in the Club may also be listed here as their rank will not change.</text>
  </threadedComment>
  <threadedComment ref="K3" dT="2022-06-29T13:57:10.63" personId="{9FC42D15-A33C-4144-98FF-EC5214605F08}" id="{663DB9A8-FF17-47AF-A053-39E082932A40}">
    <text>These numbers represent the total number of known recruits to UMA/ACWGC from the Union side. 
Records before 2000 are unavailable and so members who joined before then are shown as graduating in 2000.</text>
  </threadedComment>
  <threadedComment ref="P3" dT="2022-07-02T20:39:07.09" personId="{9FC42D15-A33C-4144-98FF-EC5214605F08}" id="{9D0E725B-22FD-4FDB-B59F-2B24F9D4ADE5}">
    <text>Denotes how many points each member had when they left the Club.</text>
  </threadedComment>
  <threadedComment ref="S3" dT="2022-06-29T15:03:42.28" personId="{9FC42D15-A33C-4144-98FF-EC5214605F08}" id="{FF3B702A-30A0-4F29-9BF4-AA1C953D9226}">
    <text>These ranks are the last ranks of the former USA Members.</text>
  </threadedComment>
  <threadedComment ref="L4" dT="2022-07-02T20:17:24.46" personId="{9FC42D15-A33C-4144-98FF-EC5214605F08}" id="{A38D0003-C573-4543-9AD6-6F4DB755F93C}">
    <text>These numbers are those confirmed to have entered UMA and into the Club in these years.
Note that 1997 - 2000 are clumped as "2000" due to the lack of records indicating exact dates.</text>
  </threadedComment>
  <threadedComment ref="M4" dT="2022-07-02T20:20:37.83" personId="{9FC42D15-A33C-4144-98FF-EC5214605F08}" id="{08379D7B-614B-4B52-83EA-EA14D45234EA}">
    <text>This refers to how many DOR registered members left in each year.</text>
  </threadedComment>
  <threadedComment ref="N4" dT="2022-07-02T20:38:27.01" personId="{9FC42D15-A33C-4144-98FF-EC5214605F08}" id="{043B3D00-B329-4E6E-9ECE-460469A9E0D6}">
    <text>This denotes how many members are left from each graduating class.</text>
  </threadedComment>
  <threadedComment ref="P19" dT="2022-06-30T21:49:45.17" personId="{9FC42D15-A33C-4144-98FF-EC5214605F08}" id="{B7FFEB07-26B3-48BC-9EF9-D7B9290EDEAB}">
    <text>This shows the average number of points that members retired or were discharged with.</text>
  </threadedComment>
  <threadedComment ref="A74" dT="2022-07-22T15:15:23.16" personId="{9FC42D15-A33C-4144-98FF-EC5214605F08}" id="{AFB5D14B-EDAD-44E7-B7B0-1DF1F9F33B79}">
    <text>Switched from the CSA</text>
  </threadedComment>
  <threadedComment ref="A108" dT="2022-07-22T14:29:54.07" personId="{9FC42D15-A33C-4144-98FF-EC5214605F08}" id="{5C4DBDBC-2F33-49A3-A718-D713C408728B}">
    <text>Rejoined in 2007, joined before 2001 the first time.</text>
  </threadedComment>
  <threadedComment ref="A207" dT="2022-07-22T18:18:20.83" personId="{9FC42D15-A33C-4144-98FF-EC5214605F08}" id="{2B63B254-B890-495A-A0A7-AEE1FE055518}">
    <text>Transferred from the CSA</text>
  </threadedComment>
  <threadedComment ref="A377" dT="2022-07-22T14:17:40.20" personId="{9FC42D15-A33C-4144-98FF-EC5214605F08}" id="{B9CD59B3-EEC4-4BEA-AE2A-B50E67062227}">
    <text>Transfer from the CSA</text>
  </threadedComment>
  <threadedComment ref="A448" dT="2022-07-22T21:46:14.42" personId="{9FC42D15-A33C-4144-98FF-EC5214605F08}" id="{A7C47FE0-D995-4A43-B5CD-AFAE0B18F252}">
    <text>Switched from CSA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12731-0014-4D99-B50F-AD41ABBC2A04}">
  <sheetPr>
    <tabColor theme="7" tint="0.79998168889431442"/>
  </sheetPr>
  <dimension ref="A1:AH1003"/>
  <sheetViews>
    <sheetView tabSelected="1" zoomScale="80" zoomScaleNormal="80" workbookViewId="0">
      <selection activeCell="K18" sqref="K18"/>
    </sheetView>
  </sheetViews>
  <sheetFormatPr defaultRowHeight="15" x14ac:dyDescent="0.25"/>
  <cols>
    <col min="1" max="1" width="17.85546875" style="5" bestFit="1" customWidth="1"/>
    <col min="2" max="2" width="15.28515625" style="5" bestFit="1" customWidth="1"/>
    <col min="3" max="3" width="10.5703125" style="5" bestFit="1" customWidth="1"/>
    <col min="4" max="4" width="8.42578125" style="13" bestFit="1" customWidth="1"/>
    <col min="5" max="5" width="8.42578125" style="5" customWidth="1"/>
    <col min="6" max="6" width="3.42578125" style="5" customWidth="1"/>
    <col min="7" max="7" width="9.140625" style="106"/>
    <col min="12" max="12" width="12.140625" style="5" bestFit="1" customWidth="1"/>
    <col min="13" max="27" width="9.140625" style="5"/>
    <col min="31" max="31" width="9.140625" style="5"/>
    <col min="35" max="16384" width="9.140625" style="5"/>
  </cols>
  <sheetData>
    <row r="1" spans="1:24" ht="21" x14ac:dyDescent="0.35">
      <c r="A1" s="1" t="s">
        <v>0</v>
      </c>
      <c r="B1" s="1" t="s">
        <v>1</v>
      </c>
      <c r="C1" s="1" t="s">
        <v>2</v>
      </c>
      <c r="D1" s="1" t="s">
        <v>3</v>
      </c>
      <c r="E1" s="1" t="s">
        <v>1704</v>
      </c>
      <c r="F1" s="2"/>
      <c r="L1" s="4" t="s">
        <v>1729</v>
      </c>
      <c r="M1" s="3"/>
      <c r="N1" s="3"/>
      <c r="O1" s="3"/>
      <c r="P1" s="3"/>
      <c r="Q1" s="3"/>
      <c r="R1" s="3"/>
      <c r="S1" s="3"/>
      <c r="T1" s="3"/>
      <c r="U1" s="3"/>
      <c r="V1" s="3"/>
      <c r="W1" s="3"/>
      <c r="X1" s="3"/>
    </row>
    <row r="2" spans="1:24" x14ac:dyDescent="0.25">
      <c r="A2" s="5" t="s">
        <v>245</v>
      </c>
      <c r="B2" s="5" t="s">
        <v>162</v>
      </c>
      <c r="C2" s="106" t="s">
        <v>27</v>
      </c>
      <c r="D2" s="122" t="s">
        <v>1742</v>
      </c>
      <c r="E2" s="75" t="s">
        <v>1706</v>
      </c>
      <c r="F2" s="7"/>
      <c r="H2" s="106"/>
    </row>
    <row r="3" spans="1:24" x14ac:dyDescent="0.25">
      <c r="A3" s="5" t="s">
        <v>246</v>
      </c>
      <c r="B3" s="5" t="s">
        <v>40</v>
      </c>
      <c r="C3" s="106" t="s">
        <v>36</v>
      </c>
      <c r="D3" s="13" t="s">
        <v>70</v>
      </c>
      <c r="E3" s="75" t="s">
        <v>1706</v>
      </c>
      <c r="F3" s="7"/>
      <c r="H3" s="106"/>
    </row>
    <row r="4" spans="1:24" x14ac:dyDescent="0.25">
      <c r="A4" s="6" t="s">
        <v>4</v>
      </c>
      <c r="B4" s="6" t="s">
        <v>5</v>
      </c>
      <c r="C4" s="106" t="s">
        <v>27</v>
      </c>
      <c r="D4" s="70" t="s">
        <v>1675</v>
      </c>
      <c r="E4" s="75" t="s">
        <v>1705</v>
      </c>
      <c r="F4" s="7"/>
      <c r="H4" s="106"/>
    </row>
    <row r="5" spans="1:24" x14ac:dyDescent="0.25">
      <c r="A5" s="5" t="s">
        <v>247</v>
      </c>
      <c r="B5" s="5" t="s">
        <v>248</v>
      </c>
      <c r="C5" s="106" t="s">
        <v>36</v>
      </c>
      <c r="D5" s="13" t="s">
        <v>70</v>
      </c>
      <c r="E5" s="75" t="s">
        <v>1706</v>
      </c>
      <c r="F5" s="7"/>
      <c r="H5" s="106"/>
    </row>
    <row r="6" spans="1:24" x14ac:dyDescent="0.25">
      <c r="A6" s="89" t="s">
        <v>1182</v>
      </c>
      <c r="B6" s="89" t="s">
        <v>47</v>
      </c>
      <c r="C6" s="106" t="s">
        <v>6</v>
      </c>
      <c r="D6" s="90" t="s">
        <v>67</v>
      </c>
      <c r="E6" s="89" t="s">
        <v>1706</v>
      </c>
      <c r="F6" s="7"/>
      <c r="H6" s="106"/>
    </row>
    <row r="7" spans="1:24" x14ac:dyDescent="0.25">
      <c r="A7" s="5" t="s">
        <v>249</v>
      </c>
      <c r="B7" s="5" t="s">
        <v>250</v>
      </c>
      <c r="C7" s="106" t="s">
        <v>1713</v>
      </c>
      <c r="D7" s="122" t="s">
        <v>1742</v>
      </c>
      <c r="E7" s="75" t="s">
        <v>1706</v>
      </c>
      <c r="F7" s="7"/>
      <c r="H7" s="106"/>
      <c r="L7" s="130" t="s">
        <v>21</v>
      </c>
      <c r="M7" s="130"/>
      <c r="N7" s="72" t="s">
        <v>1703</v>
      </c>
    </row>
    <row r="8" spans="1:24" x14ac:dyDescent="0.25">
      <c r="A8" s="5" t="s">
        <v>251</v>
      </c>
      <c r="B8" s="5" t="s">
        <v>164</v>
      </c>
      <c r="C8" s="106" t="s">
        <v>1713</v>
      </c>
      <c r="D8" s="13" t="s">
        <v>70</v>
      </c>
      <c r="E8" s="75" t="s">
        <v>1706</v>
      </c>
      <c r="F8" s="7"/>
      <c r="H8" s="106"/>
      <c r="L8" s="8" t="s">
        <v>20</v>
      </c>
      <c r="M8" s="9">
        <f>COUNTIF(C2:C963,"Field Lt.")</f>
        <v>2</v>
      </c>
      <c r="N8" s="73">
        <f>M8/$M$18</f>
        <v>8.0971659919028341E-3</v>
      </c>
      <c r="O8" s="10"/>
    </row>
    <row r="9" spans="1:24" x14ac:dyDescent="0.25">
      <c r="A9" s="5" t="s">
        <v>7</v>
      </c>
      <c r="B9" s="5" t="s">
        <v>8</v>
      </c>
      <c r="C9" s="106" t="s">
        <v>9</v>
      </c>
      <c r="D9" s="13" t="s">
        <v>10</v>
      </c>
      <c r="E9" s="75" t="s">
        <v>1705</v>
      </c>
      <c r="F9" s="7"/>
      <c r="H9" s="106"/>
      <c r="L9" s="8" t="s">
        <v>28</v>
      </c>
      <c r="M9" s="9">
        <f>COUNTIF(C2:C964,"1st Lt.")</f>
        <v>10</v>
      </c>
      <c r="N9" s="73">
        <f t="shared" ref="N9:N17" si="0">M9/$M$18</f>
        <v>4.048582995951417E-2</v>
      </c>
    </row>
    <row r="10" spans="1:24" x14ac:dyDescent="0.25">
      <c r="A10" s="5" t="s">
        <v>11</v>
      </c>
      <c r="B10" s="5" t="s">
        <v>12</v>
      </c>
      <c r="C10" s="106" t="s">
        <v>9</v>
      </c>
      <c r="D10" s="122" t="s">
        <v>1743</v>
      </c>
      <c r="E10" s="75" t="s">
        <v>1705</v>
      </c>
      <c r="F10" s="7"/>
      <c r="H10" s="106"/>
      <c r="L10" s="8" t="s">
        <v>31</v>
      </c>
      <c r="M10" s="9">
        <f>COUNTIF(C2:C430,"Capt.")</f>
        <v>5</v>
      </c>
      <c r="N10" s="73">
        <f t="shared" si="0"/>
        <v>2.0242914979757085E-2</v>
      </c>
    </row>
    <row r="11" spans="1:24" x14ac:dyDescent="0.25">
      <c r="A11" s="5" t="s">
        <v>252</v>
      </c>
      <c r="B11" s="5" t="s">
        <v>253</v>
      </c>
      <c r="C11" s="106" t="s">
        <v>27</v>
      </c>
      <c r="D11" s="13" t="s">
        <v>70</v>
      </c>
      <c r="E11" s="75" t="s">
        <v>1706</v>
      </c>
      <c r="F11" s="7"/>
      <c r="H11" s="106"/>
      <c r="L11" s="8" t="s">
        <v>24</v>
      </c>
      <c r="M11" s="9">
        <f>COUNTIF(C2:C430,"Maj.")</f>
        <v>7</v>
      </c>
      <c r="N11" s="73">
        <f t="shared" si="0"/>
        <v>2.8340080971659919E-2</v>
      </c>
    </row>
    <row r="12" spans="1:24" x14ac:dyDescent="0.25">
      <c r="A12" s="5" t="s">
        <v>254</v>
      </c>
      <c r="B12" s="5" t="s">
        <v>111</v>
      </c>
      <c r="C12" s="106" t="s">
        <v>6</v>
      </c>
      <c r="D12" s="13" t="s">
        <v>67</v>
      </c>
      <c r="E12" s="75" t="s">
        <v>1706</v>
      </c>
      <c r="F12" s="7"/>
      <c r="H12" s="106"/>
      <c r="L12" s="8" t="s">
        <v>36</v>
      </c>
      <c r="M12" s="9">
        <f>COUNTIF(C2:C430,"Lt. Col.")</f>
        <v>30</v>
      </c>
      <c r="N12" s="73">
        <f t="shared" si="0"/>
        <v>0.1214574898785425</v>
      </c>
    </row>
    <row r="13" spans="1:24" x14ac:dyDescent="0.25">
      <c r="A13" s="5" t="s">
        <v>13</v>
      </c>
      <c r="B13" s="5" t="s">
        <v>14</v>
      </c>
      <c r="C13" s="106" t="s">
        <v>9</v>
      </c>
      <c r="D13" s="122" t="s">
        <v>1743</v>
      </c>
      <c r="E13" s="75" t="s">
        <v>1705</v>
      </c>
      <c r="F13" s="7"/>
      <c r="H13" s="106"/>
      <c r="L13" s="8" t="s">
        <v>6</v>
      </c>
      <c r="M13" s="9">
        <f>COUNTIF(C2:C430,"Col.")</f>
        <v>24</v>
      </c>
      <c r="N13" s="73">
        <f t="shared" si="0"/>
        <v>9.7165991902834009E-2</v>
      </c>
    </row>
    <row r="14" spans="1:24" x14ac:dyDescent="0.25">
      <c r="A14" s="5" t="s">
        <v>15</v>
      </c>
      <c r="B14" s="5" t="s">
        <v>16</v>
      </c>
      <c r="C14" s="106" t="s">
        <v>17</v>
      </c>
      <c r="D14" s="13" t="s">
        <v>1675</v>
      </c>
      <c r="E14" s="75" t="s">
        <v>1705</v>
      </c>
      <c r="F14" s="7"/>
      <c r="H14" s="106"/>
      <c r="L14" s="8" t="s">
        <v>27</v>
      </c>
      <c r="M14" s="9">
        <f>COUNTIF(C2:C430,"Brig. Gen.")</f>
        <v>60</v>
      </c>
      <c r="N14" s="73">
        <f t="shared" si="0"/>
        <v>0.24291497975708501</v>
      </c>
    </row>
    <row r="15" spans="1:24" x14ac:dyDescent="0.25">
      <c r="A15" s="5" t="s">
        <v>22</v>
      </c>
      <c r="B15" s="5" t="s">
        <v>23</v>
      </c>
      <c r="C15" s="106" t="s">
        <v>24</v>
      </c>
      <c r="D15" s="13" t="s">
        <v>1675</v>
      </c>
      <c r="E15" s="75" t="s">
        <v>1705</v>
      </c>
      <c r="F15" s="7"/>
      <c r="H15" s="106"/>
      <c r="L15" s="8" t="s">
        <v>17</v>
      </c>
      <c r="M15" s="9">
        <f>COUNTIF(C2:C430,"Maj. Gen.")</f>
        <v>37</v>
      </c>
      <c r="N15" s="73">
        <f t="shared" si="0"/>
        <v>0.14979757085020243</v>
      </c>
    </row>
    <row r="16" spans="1:24" x14ac:dyDescent="0.25">
      <c r="A16" s="5" t="s">
        <v>25</v>
      </c>
      <c r="B16" s="5" t="s">
        <v>26</v>
      </c>
      <c r="C16" s="106" t="s">
        <v>27</v>
      </c>
      <c r="D16" s="13" t="s">
        <v>10</v>
      </c>
      <c r="E16" s="75" t="s">
        <v>1705</v>
      </c>
      <c r="F16" s="7"/>
      <c r="H16" s="106"/>
      <c r="L16" s="8" t="s">
        <v>9</v>
      </c>
      <c r="M16" s="9">
        <f>COUNTIF(C2:C430,"Lt. Gen.")</f>
        <v>30</v>
      </c>
      <c r="N16" s="73">
        <f t="shared" si="0"/>
        <v>0.1214574898785425</v>
      </c>
    </row>
    <row r="17" spans="1:23" x14ac:dyDescent="0.25">
      <c r="A17" s="5" t="s">
        <v>255</v>
      </c>
      <c r="B17" s="5" t="s">
        <v>89</v>
      </c>
      <c r="C17" s="106" t="s">
        <v>1713</v>
      </c>
      <c r="D17" s="13" t="s">
        <v>67</v>
      </c>
      <c r="E17" s="75" t="s">
        <v>1706</v>
      </c>
      <c r="F17" s="7"/>
      <c r="H17" s="106"/>
      <c r="L17" s="8" t="s">
        <v>43</v>
      </c>
      <c r="M17" s="9">
        <f>COUNTIF(C2:C430,"General")</f>
        <v>42</v>
      </c>
      <c r="N17" s="73">
        <f t="shared" si="0"/>
        <v>0.17004048582995951</v>
      </c>
    </row>
    <row r="18" spans="1:23" x14ac:dyDescent="0.25">
      <c r="A18" s="5" t="s">
        <v>29</v>
      </c>
      <c r="B18" s="5" t="s">
        <v>30</v>
      </c>
      <c r="C18" s="106" t="s">
        <v>17</v>
      </c>
      <c r="D18" s="13" t="s">
        <v>1675</v>
      </c>
      <c r="E18" s="75" t="s">
        <v>1705</v>
      </c>
      <c r="F18" s="7"/>
      <c r="H18" s="106"/>
      <c r="L18" s="11" t="s">
        <v>50</v>
      </c>
      <c r="M18" s="12">
        <f>SUM(M8:M17)</f>
        <v>247</v>
      </c>
      <c r="N18" s="8"/>
    </row>
    <row r="19" spans="1:23" x14ac:dyDescent="0.25">
      <c r="A19" s="106" t="s">
        <v>1215</v>
      </c>
      <c r="B19" s="106" t="s">
        <v>146</v>
      </c>
      <c r="C19" s="106" t="s">
        <v>17</v>
      </c>
      <c r="D19" s="107" t="s">
        <v>67</v>
      </c>
      <c r="E19" s="106" t="s">
        <v>1706</v>
      </c>
      <c r="F19" s="7"/>
      <c r="H19" s="106"/>
    </row>
    <row r="20" spans="1:23" x14ac:dyDescent="0.25">
      <c r="A20" s="5" t="s">
        <v>32</v>
      </c>
      <c r="B20" s="5" t="s">
        <v>33</v>
      </c>
      <c r="C20" s="106" t="s">
        <v>27</v>
      </c>
      <c r="D20" s="13" t="s">
        <v>1675</v>
      </c>
      <c r="E20" s="75" t="s">
        <v>1705</v>
      </c>
      <c r="F20" s="7"/>
      <c r="H20" s="106"/>
    </row>
    <row r="21" spans="1:23" x14ac:dyDescent="0.25">
      <c r="A21" s="5" t="s">
        <v>256</v>
      </c>
      <c r="B21" s="5" t="s">
        <v>206</v>
      </c>
      <c r="C21" s="106" t="s">
        <v>36</v>
      </c>
      <c r="D21" s="13" t="s">
        <v>67</v>
      </c>
      <c r="E21" s="75" t="s">
        <v>1706</v>
      </c>
      <c r="F21" s="7"/>
      <c r="H21" s="106"/>
    </row>
    <row r="22" spans="1:23" x14ac:dyDescent="0.25">
      <c r="A22" s="82" t="s">
        <v>1712</v>
      </c>
      <c r="B22" s="82" t="s">
        <v>1549</v>
      </c>
      <c r="C22" s="106" t="s">
        <v>28</v>
      </c>
      <c r="D22" s="83" t="s">
        <v>70</v>
      </c>
      <c r="E22" s="82" t="s">
        <v>1706</v>
      </c>
      <c r="F22" s="7"/>
      <c r="H22" s="106"/>
      <c r="L22" s="130" t="s">
        <v>1707</v>
      </c>
      <c r="M22" s="130"/>
      <c r="S22" s="82"/>
      <c r="W22" s="82"/>
    </row>
    <row r="23" spans="1:23" x14ac:dyDescent="0.25">
      <c r="A23" s="5" t="s">
        <v>257</v>
      </c>
      <c r="B23" s="5" t="s">
        <v>74</v>
      </c>
      <c r="C23" s="106" t="s">
        <v>27</v>
      </c>
      <c r="D23" s="122" t="s">
        <v>1742</v>
      </c>
      <c r="E23" s="75" t="s">
        <v>1706</v>
      </c>
      <c r="F23" s="7"/>
      <c r="H23" s="106"/>
      <c r="L23" s="8" t="s">
        <v>10</v>
      </c>
      <c r="M23" s="9">
        <f>COUNTIF(D2:D1555,"ANV")</f>
        <v>40</v>
      </c>
      <c r="R23" s="82"/>
      <c r="S23" s="82"/>
      <c r="V23" s="82"/>
      <c r="W23" s="82"/>
    </row>
    <row r="24" spans="1:23" x14ac:dyDescent="0.25">
      <c r="A24" s="5" t="s">
        <v>34</v>
      </c>
      <c r="B24" s="5" t="s">
        <v>35</v>
      </c>
      <c r="C24" s="106" t="s">
        <v>6</v>
      </c>
      <c r="D24" s="13" t="s">
        <v>10</v>
      </c>
      <c r="E24" s="75" t="s">
        <v>1705</v>
      </c>
      <c r="F24" s="7"/>
      <c r="H24" s="106"/>
      <c r="L24" s="8" t="s">
        <v>1675</v>
      </c>
      <c r="M24" s="9">
        <f>COUNTIF(D2:D1555,"AOT")</f>
        <v>51</v>
      </c>
      <c r="Q24" s="89"/>
      <c r="R24" s="82"/>
      <c r="S24" s="89"/>
      <c r="W24" s="82"/>
    </row>
    <row r="25" spans="1:23" x14ac:dyDescent="0.25">
      <c r="A25" s="5" t="s">
        <v>259</v>
      </c>
      <c r="B25" s="5" t="s">
        <v>260</v>
      </c>
      <c r="C25" s="106" t="s">
        <v>17</v>
      </c>
      <c r="D25" s="13" t="s">
        <v>67</v>
      </c>
      <c r="E25" s="75" t="s">
        <v>1706</v>
      </c>
      <c r="F25" s="7"/>
      <c r="H25" s="106"/>
      <c r="L25" s="8" t="s">
        <v>67</v>
      </c>
      <c r="M25" s="9">
        <f>COUNTIF(D2:D1558,"AotP")</f>
        <v>46</v>
      </c>
      <c r="Q25" s="89"/>
      <c r="R25" s="82"/>
      <c r="S25" s="89"/>
    </row>
    <row r="26" spans="1:23" x14ac:dyDescent="0.25">
      <c r="A26" s="5" t="s">
        <v>37</v>
      </c>
      <c r="B26" s="5" t="s">
        <v>38</v>
      </c>
      <c r="C26" s="106" t="s">
        <v>27</v>
      </c>
      <c r="D26" s="13" t="s">
        <v>10</v>
      </c>
      <c r="E26" s="75" t="s">
        <v>1705</v>
      </c>
      <c r="F26" s="7"/>
      <c r="H26" s="106"/>
      <c r="L26" s="8" t="s">
        <v>70</v>
      </c>
      <c r="M26" s="9">
        <f>COUNTIF(D2:D1559,"AotT")</f>
        <v>45</v>
      </c>
      <c r="Q26" s="89"/>
      <c r="R26" s="82"/>
      <c r="S26" s="89"/>
    </row>
    <row r="27" spans="1:23" x14ac:dyDescent="0.25">
      <c r="A27" s="5" t="s">
        <v>261</v>
      </c>
      <c r="B27" s="5" t="s">
        <v>262</v>
      </c>
      <c r="C27" s="106" t="s">
        <v>1713</v>
      </c>
      <c r="D27" s="13" t="s">
        <v>70</v>
      </c>
      <c r="E27" s="75" t="s">
        <v>1706</v>
      </c>
      <c r="F27" s="7"/>
      <c r="H27" s="106"/>
      <c r="L27" s="8" t="s">
        <v>1673</v>
      </c>
      <c r="M27" s="9">
        <f>COUNTIF(D2:D1560,"GiC CSA")</f>
        <v>1</v>
      </c>
      <c r="Q27" s="89"/>
      <c r="R27" s="82"/>
      <c r="S27" s="82"/>
    </row>
    <row r="28" spans="1:23" x14ac:dyDescent="0.25">
      <c r="A28" s="5" t="s">
        <v>39</v>
      </c>
      <c r="B28" s="5" t="s">
        <v>40</v>
      </c>
      <c r="C28" s="106" t="s">
        <v>27</v>
      </c>
      <c r="D28" s="13" t="s">
        <v>1675</v>
      </c>
      <c r="E28" s="75" t="s">
        <v>1705</v>
      </c>
      <c r="F28" s="7"/>
      <c r="H28" s="106"/>
      <c r="L28" s="8" t="s">
        <v>1674</v>
      </c>
      <c r="M28" s="9">
        <f>COUNTIF(D2:D1561,"GiC USA")</f>
        <v>1</v>
      </c>
      <c r="Q28" s="89"/>
      <c r="R28" s="82"/>
      <c r="S28" s="82"/>
    </row>
    <row r="29" spans="1:23" x14ac:dyDescent="0.25">
      <c r="A29" s="5" t="s">
        <v>41</v>
      </c>
      <c r="B29" s="5" t="s">
        <v>42</v>
      </c>
      <c r="C29" s="106" t="s">
        <v>1713</v>
      </c>
      <c r="D29" s="13" t="s">
        <v>1675</v>
      </c>
      <c r="E29" s="75" t="s">
        <v>1705</v>
      </c>
      <c r="F29" s="7"/>
      <c r="H29" s="106"/>
      <c r="L29" s="76" t="s">
        <v>1705</v>
      </c>
      <c r="M29" s="9">
        <f>COUNTIF(E2:E1561,"CSA")</f>
        <v>115</v>
      </c>
      <c r="Q29" s="89"/>
      <c r="R29" s="82"/>
      <c r="S29" s="82"/>
    </row>
    <row r="30" spans="1:23" x14ac:dyDescent="0.25">
      <c r="A30" s="5" t="s">
        <v>44</v>
      </c>
      <c r="B30" s="5" t="s">
        <v>45</v>
      </c>
      <c r="C30" s="106" t="s">
        <v>27</v>
      </c>
      <c r="D30" s="13" t="s">
        <v>10</v>
      </c>
      <c r="E30" s="75" t="s">
        <v>1705</v>
      </c>
      <c r="F30" s="7"/>
      <c r="H30" s="106"/>
      <c r="L30" s="123" t="s">
        <v>1743</v>
      </c>
      <c r="M30" s="9">
        <f>COUNTIF(D2:D1561,"CR")</f>
        <v>23</v>
      </c>
      <c r="Q30" s="89"/>
    </row>
    <row r="31" spans="1:23" x14ac:dyDescent="0.25">
      <c r="A31" s="5" t="s">
        <v>263</v>
      </c>
      <c r="B31" s="5" t="s">
        <v>264</v>
      </c>
      <c r="C31" s="106" t="s">
        <v>27</v>
      </c>
      <c r="D31" s="13" t="s">
        <v>67</v>
      </c>
      <c r="E31" s="75" t="s">
        <v>1706</v>
      </c>
      <c r="F31" s="7"/>
      <c r="H31" s="106"/>
      <c r="L31" s="76" t="s">
        <v>1706</v>
      </c>
      <c r="M31" s="9">
        <f>COUNTIF(E2:E1559,"USA")</f>
        <v>132</v>
      </c>
      <c r="Q31" s="89"/>
    </row>
    <row r="32" spans="1:23" x14ac:dyDescent="0.25">
      <c r="A32" s="5" t="s">
        <v>265</v>
      </c>
      <c r="B32" s="5" t="s">
        <v>266</v>
      </c>
      <c r="C32" s="106" t="s">
        <v>27</v>
      </c>
      <c r="D32" s="122" t="s">
        <v>1742</v>
      </c>
      <c r="E32" s="75" t="s">
        <v>1706</v>
      </c>
      <c r="F32" s="7"/>
      <c r="H32" s="106"/>
      <c r="L32" s="123" t="s">
        <v>1742</v>
      </c>
      <c r="M32" s="9">
        <f>COUNTIF(D2:D1559,"UR")</f>
        <v>40</v>
      </c>
      <c r="Q32" s="89"/>
    </row>
    <row r="33" spans="1:21" x14ac:dyDescent="0.25">
      <c r="A33" s="5" t="s">
        <v>46</v>
      </c>
      <c r="B33" s="5" t="s">
        <v>47</v>
      </c>
      <c r="C33" s="106" t="s">
        <v>27</v>
      </c>
      <c r="D33" s="13" t="s">
        <v>10</v>
      </c>
      <c r="E33" s="75" t="s">
        <v>1705</v>
      </c>
      <c r="F33" s="7"/>
      <c r="H33" s="106"/>
      <c r="L33" s="124" t="s">
        <v>1689</v>
      </c>
      <c r="M33" s="12">
        <f>SUM(M23:M28)</f>
        <v>184</v>
      </c>
      <c r="Q33" s="89"/>
    </row>
    <row r="34" spans="1:21" x14ac:dyDescent="0.25">
      <c r="A34" s="5" t="s">
        <v>51</v>
      </c>
      <c r="B34" s="5" t="s">
        <v>52</v>
      </c>
      <c r="C34" s="106" t="s">
        <v>27</v>
      </c>
      <c r="D34" s="13" t="s">
        <v>10</v>
      </c>
      <c r="E34" s="75" t="s">
        <v>1705</v>
      </c>
      <c r="F34" s="7"/>
      <c r="H34" s="106"/>
      <c r="L34" s="124" t="s">
        <v>1744</v>
      </c>
      <c r="M34" s="12">
        <f>SUM(M30,M32)</f>
        <v>63</v>
      </c>
    </row>
    <row r="35" spans="1:21" x14ac:dyDescent="0.25">
      <c r="A35" s="5" t="s">
        <v>267</v>
      </c>
      <c r="B35" s="5" t="s">
        <v>268</v>
      </c>
      <c r="C35" s="106" t="s">
        <v>36</v>
      </c>
      <c r="D35" s="122" t="s">
        <v>1742</v>
      </c>
      <c r="E35" s="75" t="s">
        <v>1706</v>
      </c>
      <c r="F35" s="7"/>
      <c r="H35" s="106"/>
      <c r="L35" s="11" t="s">
        <v>50</v>
      </c>
      <c r="M35" s="12">
        <f>SUM(M34,M33)</f>
        <v>247</v>
      </c>
      <c r="P35" s="95" t="s">
        <v>1717</v>
      </c>
      <c r="T35" s="95" t="s">
        <v>1718</v>
      </c>
    </row>
    <row r="36" spans="1:21" x14ac:dyDescent="0.25">
      <c r="A36" s="5" t="s">
        <v>53</v>
      </c>
      <c r="B36" s="5" t="s">
        <v>54</v>
      </c>
      <c r="C36" s="106" t="s">
        <v>36</v>
      </c>
      <c r="D36" s="13" t="s">
        <v>1675</v>
      </c>
      <c r="E36" s="75" t="s">
        <v>1705</v>
      </c>
      <c r="F36" s="7"/>
      <c r="H36" s="106"/>
      <c r="P36" s="121" t="s">
        <v>1706</v>
      </c>
      <c r="Q36" s="121" t="s">
        <v>1732</v>
      </c>
      <c r="T36" s="121" t="s">
        <v>1705</v>
      </c>
      <c r="U36" s="121" t="s">
        <v>1735</v>
      </c>
    </row>
    <row r="37" spans="1:21" x14ac:dyDescent="0.25">
      <c r="A37" s="5" t="s">
        <v>269</v>
      </c>
      <c r="B37" s="5" t="s">
        <v>72</v>
      </c>
      <c r="C37" s="106" t="s">
        <v>6</v>
      </c>
      <c r="D37" s="13" t="s">
        <v>70</v>
      </c>
      <c r="E37" s="75" t="s">
        <v>1706</v>
      </c>
      <c r="F37" s="7"/>
      <c r="H37" s="106"/>
      <c r="P37" s="121" t="s">
        <v>1705</v>
      </c>
      <c r="Q37" s="121" t="s">
        <v>1733</v>
      </c>
      <c r="T37" s="121" t="s">
        <v>1705</v>
      </c>
      <c r="U37" s="121" t="s">
        <v>1736</v>
      </c>
    </row>
    <row r="38" spans="1:21" x14ac:dyDescent="0.25">
      <c r="A38" s="5" t="s">
        <v>270</v>
      </c>
      <c r="B38" s="5" t="s">
        <v>271</v>
      </c>
      <c r="C38" s="106" t="s">
        <v>27</v>
      </c>
      <c r="D38" s="13" t="s">
        <v>70</v>
      </c>
      <c r="E38" s="75" t="s">
        <v>1706</v>
      </c>
      <c r="F38" s="7"/>
      <c r="H38" s="106"/>
      <c r="P38" s="121" t="s">
        <v>1706</v>
      </c>
      <c r="Q38" s="121" t="s">
        <v>1734</v>
      </c>
      <c r="T38" s="121" t="s">
        <v>1705</v>
      </c>
      <c r="U38" s="121" t="s">
        <v>1737</v>
      </c>
    </row>
    <row r="39" spans="1:21" x14ac:dyDescent="0.25">
      <c r="A39" s="5" t="s">
        <v>57</v>
      </c>
      <c r="B39" s="5" t="s">
        <v>58</v>
      </c>
      <c r="C39" s="106" t="s">
        <v>31</v>
      </c>
      <c r="D39" s="13" t="s">
        <v>10</v>
      </c>
      <c r="E39" s="75" t="s">
        <v>1705</v>
      </c>
      <c r="F39" s="7"/>
      <c r="H39" s="106"/>
      <c r="P39" s="121" t="s">
        <v>1705</v>
      </c>
      <c r="Q39" s="121" t="s">
        <v>1739</v>
      </c>
      <c r="T39" s="121" t="s">
        <v>1705</v>
      </c>
      <c r="U39" s="121" t="s">
        <v>1738</v>
      </c>
    </row>
    <row r="40" spans="1:21" x14ac:dyDescent="0.25">
      <c r="A40" s="5" t="s">
        <v>272</v>
      </c>
      <c r="B40" s="5" t="s">
        <v>273</v>
      </c>
      <c r="C40" s="106" t="s">
        <v>6</v>
      </c>
      <c r="D40" s="122" t="s">
        <v>1742</v>
      </c>
      <c r="E40" s="75" t="s">
        <v>1706</v>
      </c>
      <c r="F40" s="7"/>
      <c r="H40" s="106"/>
      <c r="P40" s="121" t="s">
        <v>1706</v>
      </c>
      <c r="Q40" s="121" t="s">
        <v>1741</v>
      </c>
      <c r="T40" s="121" t="s">
        <v>1706</v>
      </c>
      <c r="U40" s="121" t="s">
        <v>1740</v>
      </c>
    </row>
    <row r="41" spans="1:21" x14ac:dyDescent="0.25">
      <c r="A41" s="5" t="s">
        <v>61</v>
      </c>
      <c r="B41" s="5" t="s">
        <v>62</v>
      </c>
      <c r="C41" s="106" t="s">
        <v>6</v>
      </c>
      <c r="D41" s="13" t="s">
        <v>10</v>
      </c>
      <c r="E41" s="75" t="s">
        <v>1705</v>
      </c>
      <c r="F41" s="7"/>
      <c r="H41" s="106"/>
      <c r="P41" s="136" t="s">
        <v>1706</v>
      </c>
      <c r="Q41" s="136" t="s">
        <v>1745</v>
      </c>
      <c r="T41" s="114"/>
      <c r="U41" s="114"/>
    </row>
    <row r="42" spans="1:21" x14ac:dyDescent="0.25">
      <c r="A42" s="5" t="s">
        <v>63</v>
      </c>
      <c r="B42" s="5" t="s">
        <v>64</v>
      </c>
      <c r="C42" s="106" t="s">
        <v>17</v>
      </c>
      <c r="D42" s="122" t="s">
        <v>1743</v>
      </c>
      <c r="E42" s="75" t="s">
        <v>1705</v>
      </c>
      <c r="F42" s="7"/>
      <c r="H42" s="106"/>
      <c r="P42" s="136" t="s">
        <v>1706</v>
      </c>
      <c r="Q42" s="136" t="s">
        <v>1746</v>
      </c>
      <c r="T42" s="114"/>
      <c r="U42" s="114"/>
    </row>
    <row r="43" spans="1:21" x14ac:dyDescent="0.25">
      <c r="A43" s="5" t="s">
        <v>63</v>
      </c>
      <c r="B43" s="5" t="s">
        <v>274</v>
      </c>
      <c r="C43" s="106" t="s">
        <v>9</v>
      </c>
      <c r="D43" s="13" t="s">
        <v>70</v>
      </c>
      <c r="E43" s="75" t="s">
        <v>1706</v>
      </c>
      <c r="F43" s="7"/>
      <c r="H43" s="106"/>
      <c r="T43" s="114"/>
      <c r="U43" s="114"/>
    </row>
    <row r="44" spans="1:21" x14ac:dyDescent="0.25">
      <c r="A44" s="5" t="s">
        <v>275</v>
      </c>
      <c r="B44" s="5" t="s">
        <v>276</v>
      </c>
      <c r="C44" s="106" t="s">
        <v>17</v>
      </c>
      <c r="D44" s="13" t="s">
        <v>70</v>
      </c>
      <c r="E44" s="75" t="s">
        <v>1706</v>
      </c>
      <c r="F44" s="7"/>
      <c r="H44" s="106"/>
      <c r="T44" s="114"/>
      <c r="U44" s="114"/>
    </row>
    <row r="45" spans="1:21" x14ac:dyDescent="0.25">
      <c r="A45" s="5" t="s">
        <v>277</v>
      </c>
      <c r="B45" s="5" t="s">
        <v>278</v>
      </c>
      <c r="C45" s="106" t="s">
        <v>27</v>
      </c>
      <c r="D45" s="13" t="s">
        <v>67</v>
      </c>
      <c r="E45" s="75" t="s">
        <v>1706</v>
      </c>
      <c r="F45" s="7"/>
      <c r="H45" s="106"/>
      <c r="T45" s="114"/>
      <c r="U45" s="114"/>
    </row>
    <row r="46" spans="1:21" x14ac:dyDescent="0.25">
      <c r="A46" s="5" t="s">
        <v>65</v>
      </c>
      <c r="B46" s="5" t="s">
        <v>66</v>
      </c>
      <c r="C46" s="106" t="s">
        <v>27</v>
      </c>
      <c r="D46" s="13" t="s">
        <v>1675</v>
      </c>
      <c r="E46" s="75" t="s">
        <v>1705</v>
      </c>
      <c r="F46" s="7"/>
      <c r="H46" s="106"/>
      <c r="T46" s="114"/>
      <c r="U46" s="114"/>
    </row>
    <row r="47" spans="1:21" x14ac:dyDescent="0.25">
      <c r="A47" s="5" t="s">
        <v>68</v>
      </c>
      <c r="B47" s="5" t="s">
        <v>69</v>
      </c>
      <c r="C47" s="106" t="s">
        <v>17</v>
      </c>
      <c r="D47" s="122" t="s">
        <v>1743</v>
      </c>
      <c r="E47" s="75" t="s">
        <v>1705</v>
      </c>
      <c r="F47" s="7"/>
      <c r="H47" s="106"/>
      <c r="T47" s="114"/>
      <c r="U47" s="114"/>
    </row>
    <row r="48" spans="1:21" x14ac:dyDescent="0.25">
      <c r="A48" s="5" t="s">
        <v>279</v>
      </c>
      <c r="B48" s="5" t="s">
        <v>92</v>
      </c>
      <c r="C48" s="106" t="s">
        <v>1713</v>
      </c>
      <c r="D48" s="13" t="s">
        <v>70</v>
      </c>
      <c r="E48" s="75" t="s">
        <v>1706</v>
      </c>
      <c r="F48" s="7"/>
      <c r="H48" s="106"/>
    </row>
    <row r="49" spans="1:8" x14ac:dyDescent="0.25">
      <c r="A49" s="5" t="s">
        <v>73</v>
      </c>
      <c r="B49" s="5" t="s">
        <v>74</v>
      </c>
      <c r="C49" s="106" t="s">
        <v>17</v>
      </c>
      <c r="D49" s="13" t="s">
        <v>1675</v>
      </c>
      <c r="E49" s="75" t="s">
        <v>1705</v>
      </c>
      <c r="F49" s="7"/>
      <c r="H49" s="106"/>
    </row>
    <row r="50" spans="1:8" x14ac:dyDescent="0.25">
      <c r="A50" s="5" t="s">
        <v>75</v>
      </c>
      <c r="B50" s="5" t="s">
        <v>76</v>
      </c>
      <c r="C50" s="106" t="s">
        <v>9</v>
      </c>
      <c r="D50" s="122" t="s">
        <v>1743</v>
      </c>
      <c r="E50" s="75" t="s">
        <v>1705</v>
      </c>
      <c r="F50" s="7"/>
      <c r="H50" s="106"/>
    </row>
    <row r="51" spans="1:8" x14ac:dyDescent="0.25">
      <c r="A51" s="121" t="s">
        <v>1301</v>
      </c>
      <c r="B51" s="121" t="s">
        <v>303</v>
      </c>
      <c r="C51" s="106" t="s">
        <v>1713</v>
      </c>
      <c r="D51" s="122" t="s">
        <v>67</v>
      </c>
      <c r="E51" s="121" t="s">
        <v>1706</v>
      </c>
      <c r="F51" s="7"/>
      <c r="H51" s="106"/>
    </row>
    <row r="52" spans="1:8" x14ac:dyDescent="0.25">
      <c r="A52" s="5" t="s">
        <v>77</v>
      </c>
      <c r="B52" s="5" t="s">
        <v>78</v>
      </c>
      <c r="C52" s="106" t="s">
        <v>27</v>
      </c>
      <c r="D52" s="13" t="s">
        <v>10</v>
      </c>
      <c r="E52" s="75" t="s">
        <v>1705</v>
      </c>
      <c r="F52" s="7"/>
      <c r="H52" s="106"/>
    </row>
    <row r="53" spans="1:8" x14ac:dyDescent="0.25">
      <c r="A53" s="5" t="s">
        <v>79</v>
      </c>
      <c r="B53" s="5" t="s">
        <v>80</v>
      </c>
      <c r="C53" s="106" t="s">
        <v>27</v>
      </c>
      <c r="D53" s="13" t="s">
        <v>10</v>
      </c>
      <c r="E53" s="75" t="s">
        <v>1705</v>
      </c>
      <c r="F53" s="7"/>
      <c r="H53" s="106"/>
    </row>
    <row r="54" spans="1:8" x14ac:dyDescent="0.25">
      <c r="A54" s="5" t="s">
        <v>282</v>
      </c>
      <c r="B54" s="5" t="s">
        <v>164</v>
      </c>
      <c r="C54" s="106" t="s">
        <v>1713</v>
      </c>
      <c r="D54" s="13" t="s">
        <v>67</v>
      </c>
      <c r="E54" s="75" t="s">
        <v>1706</v>
      </c>
      <c r="F54" s="7"/>
      <c r="H54" s="106"/>
    </row>
    <row r="55" spans="1:8" x14ac:dyDescent="0.25">
      <c r="A55" s="106" t="s">
        <v>1312</v>
      </c>
      <c r="B55" s="106" t="s">
        <v>1313</v>
      </c>
      <c r="C55" s="106" t="s">
        <v>31</v>
      </c>
      <c r="D55" s="107" t="s">
        <v>10</v>
      </c>
      <c r="E55" s="106" t="s">
        <v>1705</v>
      </c>
      <c r="F55" s="7"/>
      <c r="H55" s="106"/>
    </row>
    <row r="56" spans="1:8" x14ac:dyDescent="0.25">
      <c r="A56" s="5" t="s">
        <v>283</v>
      </c>
      <c r="B56" s="5" t="s">
        <v>105</v>
      </c>
      <c r="C56" s="106" t="s">
        <v>36</v>
      </c>
      <c r="D56" s="13" t="s">
        <v>70</v>
      </c>
      <c r="E56" s="75" t="s">
        <v>1706</v>
      </c>
      <c r="F56" s="7"/>
      <c r="H56" s="106"/>
    </row>
    <row r="57" spans="1:8" x14ac:dyDescent="0.25">
      <c r="A57" s="5" t="s">
        <v>81</v>
      </c>
      <c r="B57" s="5" t="s">
        <v>82</v>
      </c>
      <c r="C57" s="106" t="s">
        <v>27</v>
      </c>
      <c r="D57" s="13" t="s">
        <v>1675</v>
      </c>
      <c r="E57" s="75" t="s">
        <v>1705</v>
      </c>
      <c r="F57" s="7"/>
      <c r="H57" s="106"/>
    </row>
    <row r="58" spans="1:8" x14ac:dyDescent="0.25">
      <c r="A58" s="5" t="s">
        <v>285</v>
      </c>
      <c r="B58" s="5" t="s">
        <v>19</v>
      </c>
      <c r="C58" s="106" t="s">
        <v>1713</v>
      </c>
      <c r="D58" s="13" t="s">
        <v>67</v>
      </c>
      <c r="E58" s="75" t="s">
        <v>1706</v>
      </c>
      <c r="F58" s="7"/>
      <c r="H58" s="106"/>
    </row>
    <row r="59" spans="1:8" x14ac:dyDescent="0.25">
      <c r="A59" s="5" t="s">
        <v>83</v>
      </c>
      <c r="B59" s="5" t="s">
        <v>62</v>
      </c>
      <c r="C59" s="106" t="s">
        <v>36</v>
      </c>
      <c r="D59" s="13" t="s">
        <v>10</v>
      </c>
      <c r="E59" s="75" t="s">
        <v>1705</v>
      </c>
      <c r="F59" s="7"/>
      <c r="H59" s="106"/>
    </row>
    <row r="60" spans="1:8" x14ac:dyDescent="0.25">
      <c r="A60" s="5" t="s">
        <v>286</v>
      </c>
      <c r="B60" s="5" t="s">
        <v>287</v>
      </c>
      <c r="C60" s="106" t="s">
        <v>27</v>
      </c>
      <c r="D60" s="13" t="s">
        <v>70</v>
      </c>
      <c r="E60" s="75" t="s">
        <v>1706</v>
      </c>
      <c r="F60" s="7"/>
      <c r="H60" s="106"/>
    </row>
    <row r="61" spans="1:8" x14ac:dyDescent="0.25">
      <c r="A61" s="5" t="s">
        <v>288</v>
      </c>
      <c r="B61" s="5" t="s">
        <v>92</v>
      </c>
      <c r="C61" s="106" t="s">
        <v>9</v>
      </c>
      <c r="D61" s="13" t="s">
        <v>70</v>
      </c>
      <c r="E61" s="75" t="s">
        <v>1706</v>
      </c>
      <c r="F61" s="7"/>
      <c r="H61" s="106"/>
    </row>
    <row r="62" spans="1:8" x14ac:dyDescent="0.25">
      <c r="A62" s="5" t="s">
        <v>84</v>
      </c>
      <c r="B62" s="5" t="s">
        <v>85</v>
      </c>
      <c r="C62" s="106" t="s">
        <v>9</v>
      </c>
      <c r="D62" s="13" t="s">
        <v>1675</v>
      </c>
      <c r="E62" s="75" t="s">
        <v>1705</v>
      </c>
      <c r="F62" s="7"/>
      <c r="H62" s="106"/>
    </row>
    <row r="63" spans="1:8" x14ac:dyDescent="0.25">
      <c r="A63" s="5" t="s">
        <v>289</v>
      </c>
      <c r="B63" s="5" t="s">
        <v>290</v>
      </c>
      <c r="C63" s="106" t="s">
        <v>9</v>
      </c>
      <c r="D63" s="122" t="s">
        <v>1742</v>
      </c>
      <c r="E63" s="75" t="s">
        <v>1706</v>
      </c>
      <c r="F63" s="7"/>
      <c r="H63" s="106"/>
    </row>
    <row r="64" spans="1:8" x14ac:dyDescent="0.25">
      <c r="A64" s="5" t="s">
        <v>291</v>
      </c>
      <c r="B64" s="5" t="s">
        <v>292</v>
      </c>
      <c r="C64" s="106" t="s">
        <v>27</v>
      </c>
      <c r="D64" s="13" t="s">
        <v>67</v>
      </c>
      <c r="E64" s="75" t="s">
        <v>1706</v>
      </c>
      <c r="F64" s="7"/>
      <c r="H64" s="106"/>
    </row>
    <row r="65" spans="1:8" x14ac:dyDescent="0.25">
      <c r="A65" s="5" t="s">
        <v>293</v>
      </c>
      <c r="B65" s="5" t="s">
        <v>294</v>
      </c>
      <c r="C65" s="106" t="s">
        <v>6</v>
      </c>
      <c r="D65" s="122" t="s">
        <v>1742</v>
      </c>
      <c r="E65" s="75" t="s">
        <v>1706</v>
      </c>
      <c r="F65" s="7"/>
      <c r="H65" s="106"/>
    </row>
    <row r="66" spans="1:8" x14ac:dyDescent="0.25">
      <c r="A66" s="5" t="s">
        <v>295</v>
      </c>
      <c r="B66" s="5" t="s">
        <v>296</v>
      </c>
      <c r="C66" s="106" t="s">
        <v>6</v>
      </c>
      <c r="D66" s="122" t="s">
        <v>1742</v>
      </c>
      <c r="E66" s="75" t="s">
        <v>1706</v>
      </c>
      <c r="F66" s="7"/>
      <c r="H66" s="106"/>
    </row>
    <row r="67" spans="1:8" x14ac:dyDescent="0.25">
      <c r="A67" s="5" t="s">
        <v>297</v>
      </c>
      <c r="B67" s="5" t="s">
        <v>298</v>
      </c>
      <c r="C67" s="106" t="s">
        <v>1713</v>
      </c>
      <c r="D67" s="13" t="s">
        <v>70</v>
      </c>
      <c r="E67" s="75" t="s">
        <v>1706</v>
      </c>
      <c r="F67" s="7"/>
      <c r="H67" s="106"/>
    </row>
    <row r="68" spans="1:8" x14ac:dyDescent="0.25">
      <c r="A68" s="106" t="s">
        <v>1722</v>
      </c>
      <c r="B68" s="106" t="s">
        <v>1721</v>
      </c>
      <c r="C68" s="106" t="s">
        <v>28</v>
      </c>
      <c r="D68" s="107" t="s">
        <v>67</v>
      </c>
      <c r="E68" s="106" t="s">
        <v>1706</v>
      </c>
      <c r="F68" s="7"/>
      <c r="H68" s="106"/>
    </row>
    <row r="69" spans="1:8" x14ac:dyDescent="0.25">
      <c r="A69" s="114" t="s">
        <v>1724</v>
      </c>
      <c r="B69" s="114" t="s">
        <v>971</v>
      </c>
      <c r="C69" s="106" t="s">
        <v>36</v>
      </c>
      <c r="D69" s="115" t="s">
        <v>10</v>
      </c>
      <c r="E69" s="114" t="s">
        <v>1705</v>
      </c>
      <c r="F69" s="7"/>
      <c r="H69" s="106"/>
    </row>
    <row r="70" spans="1:8" x14ac:dyDescent="0.25">
      <c r="A70" s="5" t="s">
        <v>299</v>
      </c>
      <c r="B70" s="5" t="s">
        <v>72</v>
      </c>
      <c r="C70" s="106" t="s">
        <v>17</v>
      </c>
      <c r="D70" s="13" t="s">
        <v>70</v>
      </c>
      <c r="E70" s="75" t="s">
        <v>1706</v>
      </c>
      <c r="F70" s="7"/>
      <c r="H70" s="106"/>
    </row>
    <row r="71" spans="1:8" x14ac:dyDescent="0.25">
      <c r="A71" s="5" t="s">
        <v>300</v>
      </c>
      <c r="B71" s="5" t="s">
        <v>301</v>
      </c>
      <c r="C71" s="106" t="s">
        <v>27</v>
      </c>
      <c r="D71" s="122" t="s">
        <v>1742</v>
      </c>
      <c r="E71" s="75" t="s">
        <v>1706</v>
      </c>
      <c r="F71" s="7"/>
      <c r="H71" s="106"/>
    </row>
    <row r="72" spans="1:8" x14ac:dyDescent="0.25">
      <c r="A72" s="5" t="s">
        <v>86</v>
      </c>
      <c r="B72" s="5" t="s">
        <v>87</v>
      </c>
      <c r="C72" s="106" t="s">
        <v>1727</v>
      </c>
      <c r="D72" s="13" t="s">
        <v>10</v>
      </c>
      <c r="E72" s="75" t="s">
        <v>1705</v>
      </c>
      <c r="F72" s="7"/>
      <c r="H72" s="106"/>
    </row>
    <row r="73" spans="1:8" x14ac:dyDescent="0.25">
      <c r="A73" s="5" t="s">
        <v>304</v>
      </c>
      <c r="B73" s="5" t="s">
        <v>42</v>
      </c>
      <c r="C73" s="106" t="s">
        <v>17</v>
      </c>
      <c r="D73" s="122" t="s">
        <v>1742</v>
      </c>
      <c r="E73" s="75" t="s">
        <v>1706</v>
      </c>
      <c r="F73" s="7"/>
      <c r="H73" s="106"/>
    </row>
    <row r="74" spans="1:8" x14ac:dyDescent="0.25">
      <c r="A74" s="121" t="s">
        <v>1730</v>
      </c>
      <c r="B74" s="121" t="s">
        <v>232</v>
      </c>
      <c r="C74" s="106" t="s">
        <v>1727</v>
      </c>
      <c r="D74" s="122" t="s">
        <v>10</v>
      </c>
      <c r="E74" s="121" t="s">
        <v>1705</v>
      </c>
      <c r="F74" s="7"/>
      <c r="H74" s="106"/>
    </row>
    <row r="75" spans="1:8" x14ac:dyDescent="0.25">
      <c r="A75" s="5" t="s">
        <v>88</v>
      </c>
      <c r="B75" s="5" t="s">
        <v>89</v>
      </c>
      <c r="C75" s="106" t="s">
        <v>1713</v>
      </c>
      <c r="D75" s="13" t="s">
        <v>1675</v>
      </c>
      <c r="E75" s="75" t="s">
        <v>1705</v>
      </c>
      <c r="F75" s="7"/>
      <c r="H75" s="106"/>
    </row>
    <row r="76" spans="1:8" x14ac:dyDescent="0.25">
      <c r="A76" s="5" t="s">
        <v>306</v>
      </c>
      <c r="B76" s="5" t="s">
        <v>198</v>
      </c>
      <c r="C76" s="106" t="s">
        <v>36</v>
      </c>
      <c r="D76" s="13" t="s">
        <v>67</v>
      </c>
      <c r="E76" s="75" t="s">
        <v>1706</v>
      </c>
      <c r="F76" s="7"/>
      <c r="H76" s="106"/>
    </row>
    <row r="77" spans="1:8" x14ac:dyDescent="0.25">
      <c r="A77" s="5" t="s">
        <v>90</v>
      </c>
      <c r="B77" s="5" t="s">
        <v>38</v>
      </c>
      <c r="C77" s="106" t="s">
        <v>27</v>
      </c>
      <c r="D77" s="122" t="s">
        <v>1743</v>
      </c>
      <c r="E77" s="75" t="s">
        <v>1705</v>
      </c>
      <c r="F77" s="7"/>
      <c r="H77" s="106"/>
    </row>
    <row r="78" spans="1:8" x14ac:dyDescent="0.25">
      <c r="A78" s="5" t="s">
        <v>307</v>
      </c>
      <c r="B78" s="5" t="s">
        <v>308</v>
      </c>
      <c r="C78" s="106" t="s">
        <v>6</v>
      </c>
      <c r="D78" s="122" t="s">
        <v>1742</v>
      </c>
      <c r="E78" s="75" t="s">
        <v>1706</v>
      </c>
      <c r="F78" s="7"/>
      <c r="H78" s="106"/>
    </row>
    <row r="79" spans="1:8" x14ac:dyDescent="0.25">
      <c r="A79" s="5" t="s">
        <v>91</v>
      </c>
      <c r="B79" s="5" t="s">
        <v>92</v>
      </c>
      <c r="C79" s="106" t="s">
        <v>27</v>
      </c>
      <c r="D79" s="13" t="s">
        <v>1675</v>
      </c>
      <c r="E79" s="75" t="s">
        <v>1705</v>
      </c>
      <c r="F79" s="7"/>
      <c r="H79" s="106"/>
    </row>
    <row r="80" spans="1:8" x14ac:dyDescent="0.25">
      <c r="A80" s="5" t="s">
        <v>309</v>
      </c>
      <c r="B80" s="5" t="s">
        <v>114</v>
      </c>
      <c r="C80" s="106" t="s">
        <v>17</v>
      </c>
      <c r="D80" s="122" t="s">
        <v>1742</v>
      </c>
      <c r="E80" s="75" t="s">
        <v>1706</v>
      </c>
      <c r="F80" s="7"/>
      <c r="H80" s="106"/>
    </row>
    <row r="81" spans="1:8" x14ac:dyDescent="0.25">
      <c r="A81" s="5" t="s">
        <v>93</v>
      </c>
      <c r="B81" s="5" t="s">
        <v>94</v>
      </c>
      <c r="C81" s="106" t="s">
        <v>1713</v>
      </c>
      <c r="D81" s="13" t="s">
        <v>10</v>
      </c>
      <c r="E81" s="75" t="s">
        <v>1705</v>
      </c>
      <c r="F81" s="7"/>
      <c r="H81" s="106"/>
    </row>
    <row r="82" spans="1:8" x14ac:dyDescent="0.25">
      <c r="A82" s="5" t="s">
        <v>310</v>
      </c>
      <c r="B82" s="5" t="s">
        <v>311</v>
      </c>
      <c r="C82" s="106" t="s">
        <v>1713</v>
      </c>
      <c r="D82" s="13" t="s">
        <v>70</v>
      </c>
      <c r="E82" s="75" t="s">
        <v>1706</v>
      </c>
      <c r="F82" s="7"/>
      <c r="H82" s="106"/>
    </row>
    <row r="83" spans="1:8" x14ac:dyDescent="0.25">
      <c r="A83" s="5" t="s">
        <v>312</v>
      </c>
      <c r="B83" s="5" t="s">
        <v>92</v>
      </c>
      <c r="C83" s="106" t="s">
        <v>27</v>
      </c>
      <c r="D83" s="122" t="s">
        <v>1742</v>
      </c>
      <c r="E83" s="75" t="s">
        <v>1706</v>
      </c>
      <c r="F83" s="7"/>
      <c r="H83" s="106"/>
    </row>
    <row r="84" spans="1:8" x14ac:dyDescent="0.25">
      <c r="A84" s="5" t="s">
        <v>95</v>
      </c>
      <c r="B84" s="5" t="s">
        <v>62</v>
      </c>
      <c r="C84" s="106" t="s">
        <v>9</v>
      </c>
      <c r="D84" s="122" t="s">
        <v>1743</v>
      </c>
      <c r="E84" s="75" t="s">
        <v>1705</v>
      </c>
      <c r="F84" s="7"/>
      <c r="H84" s="106"/>
    </row>
    <row r="85" spans="1:8" x14ac:dyDescent="0.25">
      <c r="A85" s="5" t="s">
        <v>313</v>
      </c>
      <c r="B85" s="5" t="s">
        <v>314</v>
      </c>
      <c r="C85" s="106" t="s">
        <v>17</v>
      </c>
      <c r="D85" s="13" t="s">
        <v>70</v>
      </c>
      <c r="E85" s="75" t="s">
        <v>1706</v>
      </c>
      <c r="F85" s="7"/>
      <c r="H85" s="106"/>
    </row>
    <row r="86" spans="1:8" x14ac:dyDescent="0.25">
      <c r="A86" s="5" t="s">
        <v>315</v>
      </c>
      <c r="B86" s="5" t="s">
        <v>264</v>
      </c>
      <c r="C86" s="106" t="s">
        <v>27</v>
      </c>
      <c r="D86" s="13" t="s">
        <v>70</v>
      </c>
      <c r="E86" s="75" t="s">
        <v>1706</v>
      </c>
      <c r="F86" s="7"/>
      <c r="H86" s="106"/>
    </row>
    <row r="87" spans="1:8" x14ac:dyDescent="0.25">
      <c r="A87" s="5" t="s">
        <v>316</v>
      </c>
      <c r="B87" s="5" t="s">
        <v>317</v>
      </c>
      <c r="C87" s="106" t="s">
        <v>1713</v>
      </c>
      <c r="D87" s="122" t="s">
        <v>1742</v>
      </c>
      <c r="E87" s="75" t="s">
        <v>1706</v>
      </c>
      <c r="F87" s="7"/>
      <c r="H87" s="106"/>
    </row>
    <row r="88" spans="1:8" x14ac:dyDescent="0.25">
      <c r="A88" s="5" t="s">
        <v>96</v>
      </c>
      <c r="B88" s="5" t="s">
        <v>82</v>
      </c>
      <c r="C88" s="106" t="s">
        <v>36</v>
      </c>
      <c r="D88" s="13" t="s">
        <v>1675</v>
      </c>
      <c r="E88" s="75" t="s">
        <v>1705</v>
      </c>
      <c r="F88" s="7"/>
      <c r="H88" s="106"/>
    </row>
    <row r="89" spans="1:8" x14ac:dyDescent="0.25">
      <c r="A89" s="5" t="s">
        <v>97</v>
      </c>
      <c r="B89" s="5" t="s">
        <v>40</v>
      </c>
      <c r="C89" s="106" t="s">
        <v>27</v>
      </c>
      <c r="D89" s="13" t="s">
        <v>1675</v>
      </c>
      <c r="E89" s="75" t="s">
        <v>1705</v>
      </c>
      <c r="F89" s="7"/>
      <c r="H89" s="106"/>
    </row>
    <row r="90" spans="1:8" x14ac:dyDescent="0.25">
      <c r="A90" s="95" t="s">
        <v>1385</v>
      </c>
      <c r="B90" s="95" t="s">
        <v>94</v>
      </c>
      <c r="C90" s="106" t="s">
        <v>36</v>
      </c>
      <c r="D90" s="96" t="s">
        <v>67</v>
      </c>
      <c r="E90" s="95" t="s">
        <v>1706</v>
      </c>
      <c r="F90" s="7"/>
      <c r="H90" s="106"/>
    </row>
    <row r="91" spans="1:8" x14ac:dyDescent="0.25">
      <c r="A91" s="5" t="s">
        <v>100</v>
      </c>
      <c r="B91" s="5" t="s">
        <v>101</v>
      </c>
      <c r="C91" s="106" t="s">
        <v>17</v>
      </c>
      <c r="D91" s="13" t="s">
        <v>10</v>
      </c>
      <c r="E91" s="75" t="s">
        <v>1705</v>
      </c>
      <c r="F91" s="7"/>
      <c r="H91" s="106"/>
    </row>
    <row r="92" spans="1:8" x14ac:dyDescent="0.25">
      <c r="A92" s="5" t="s">
        <v>102</v>
      </c>
      <c r="B92" s="5" t="s">
        <v>103</v>
      </c>
      <c r="C92" s="106" t="s">
        <v>27</v>
      </c>
      <c r="D92" s="13" t="s">
        <v>10</v>
      </c>
      <c r="E92" s="75" t="s">
        <v>1705</v>
      </c>
      <c r="F92" s="7"/>
      <c r="H92" s="106"/>
    </row>
    <row r="93" spans="1:8" x14ac:dyDescent="0.25">
      <c r="A93" s="5" t="s">
        <v>106</v>
      </c>
      <c r="B93" s="5" t="s">
        <v>107</v>
      </c>
      <c r="C93" s="106" t="s">
        <v>27</v>
      </c>
      <c r="D93" s="122" t="s">
        <v>1743</v>
      </c>
      <c r="E93" s="75" t="s">
        <v>1705</v>
      </c>
      <c r="F93" s="7"/>
      <c r="H93" s="106"/>
    </row>
    <row r="94" spans="1:8" x14ac:dyDescent="0.25">
      <c r="A94" s="5" t="s">
        <v>320</v>
      </c>
      <c r="B94" s="5" t="s">
        <v>170</v>
      </c>
      <c r="C94" s="106" t="s">
        <v>17</v>
      </c>
      <c r="D94" s="13" t="s">
        <v>67</v>
      </c>
      <c r="E94" s="75" t="s">
        <v>1706</v>
      </c>
      <c r="F94" s="7"/>
      <c r="H94" s="106"/>
    </row>
    <row r="95" spans="1:8" x14ac:dyDescent="0.25">
      <c r="A95" s="114" t="s">
        <v>1725</v>
      </c>
      <c r="B95" s="114" t="s">
        <v>170</v>
      </c>
      <c r="C95" s="106" t="s">
        <v>28</v>
      </c>
      <c r="D95" s="115" t="s">
        <v>67</v>
      </c>
      <c r="E95" s="114" t="s">
        <v>1706</v>
      </c>
      <c r="F95" s="7"/>
      <c r="H95" s="106"/>
    </row>
    <row r="96" spans="1:8" x14ac:dyDescent="0.25">
      <c r="A96" s="5" t="s">
        <v>108</v>
      </c>
      <c r="B96" s="5" t="s">
        <v>109</v>
      </c>
      <c r="C96" s="106" t="s">
        <v>17</v>
      </c>
      <c r="D96" s="13" t="s">
        <v>10</v>
      </c>
      <c r="E96" s="75" t="s">
        <v>1705</v>
      </c>
      <c r="F96" s="7"/>
      <c r="H96" s="106"/>
    </row>
    <row r="97" spans="1:8" x14ac:dyDescent="0.25">
      <c r="A97" s="5" t="s">
        <v>321</v>
      </c>
      <c r="B97" s="5" t="s">
        <v>322</v>
      </c>
      <c r="C97" s="106" t="s">
        <v>9</v>
      </c>
      <c r="D97" s="13" t="s">
        <v>70</v>
      </c>
      <c r="E97" s="75" t="s">
        <v>1706</v>
      </c>
      <c r="F97" s="7"/>
      <c r="H97" s="106"/>
    </row>
    <row r="98" spans="1:8" x14ac:dyDescent="0.25">
      <c r="A98" s="5" t="s">
        <v>110</v>
      </c>
      <c r="B98" s="5" t="s">
        <v>112</v>
      </c>
      <c r="C98" s="121" t="s">
        <v>24</v>
      </c>
      <c r="D98" s="122" t="s">
        <v>1743</v>
      </c>
      <c r="E98" s="75" t="s">
        <v>1705</v>
      </c>
      <c r="F98" s="7"/>
      <c r="H98" s="106"/>
    </row>
    <row r="99" spans="1:8" x14ac:dyDescent="0.25">
      <c r="A99" s="5" t="s">
        <v>110</v>
      </c>
      <c r="B99" s="5" t="s">
        <v>111</v>
      </c>
      <c r="C99" s="121" t="s">
        <v>6</v>
      </c>
      <c r="D99" s="122" t="s">
        <v>1743</v>
      </c>
      <c r="E99" s="75" t="s">
        <v>1705</v>
      </c>
      <c r="F99" s="7"/>
      <c r="H99" s="106"/>
    </row>
    <row r="100" spans="1:8" x14ac:dyDescent="0.25">
      <c r="A100" s="5" t="s">
        <v>113</v>
      </c>
      <c r="B100" s="5" t="s">
        <v>114</v>
      </c>
      <c r="C100" s="106" t="s">
        <v>9</v>
      </c>
      <c r="D100" s="13" t="s">
        <v>10</v>
      </c>
      <c r="E100" s="75" t="s">
        <v>1705</v>
      </c>
      <c r="F100" s="7"/>
      <c r="H100" s="106"/>
    </row>
    <row r="101" spans="1:8" x14ac:dyDescent="0.25">
      <c r="A101" s="5" t="s">
        <v>117</v>
      </c>
      <c r="B101" s="5" t="s">
        <v>118</v>
      </c>
      <c r="C101" s="106" t="s">
        <v>17</v>
      </c>
      <c r="D101" s="122" t="s">
        <v>1743</v>
      </c>
      <c r="E101" s="75" t="s">
        <v>1705</v>
      </c>
      <c r="F101" s="7"/>
      <c r="H101" s="106"/>
    </row>
    <row r="102" spans="1:8" x14ac:dyDescent="0.25">
      <c r="A102" s="5" t="s">
        <v>119</v>
      </c>
      <c r="B102" s="5" t="s">
        <v>120</v>
      </c>
      <c r="C102" s="106" t="s">
        <v>9</v>
      </c>
      <c r="D102" s="13" t="s">
        <v>10</v>
      </c>
      <c r="E102" s="75" t="s">
        <v>1705</v>
      </c>
      <c r="F102" s="7"/>
      <c r="H102" s="106"/>
    </row>
    <row r="103" spans="1:8" x14ac:dyDescent="0.25">
      <c r="A103" s="5" t="s">
        <v>119</v>
      </c>
      <c r="B103" s="5" t="s">
        <v>323</v>
      </c>
      <c r="C103" s="106" t="s">
        <v>1713</v>
      </c>
      <c r="D103" s="122" t="s">
        <v>1742</v>
      </c>
      <c r="E103" s="75" t="s">
        <v>1706</v>
      </c>
      <c r="F103" s="7"/>
      <c r="H103" s="106"/>
    </row>
    <row r="104" spans="1:8" x14ac:dyDescent="0.25">
      <c r="A104" s="5" t="s">
        <v>324</v>
      </c>
      <c r="B104" s="5" t="s">
        <v>325</v>
      </c>
      <c r="C104" s="106" t="s">
        <v>36</v>
      </c>
      <c r="D104" s="13" t="s">
        <v>67</v>
      </c>
      <c r="E104" s="75" t="s">
        <v>1706</v>
      </c>
      <c r="F104" s="7"/>
      <c r="H104" s="106"/>
    </row>
    <row r="105" spans="1:8" x14ac:dyDescent="0.25">
      <c r="A105" s="5" t="s">
        <v>326</v>
      </c>
      <c r="B105" s="5" t="s">
        <v>94</v>
      </c>
      <c r="C105" s="106" t="s">
        <v>1713</v>
      </c>
      <c r="D105" s="122" t="s">
        <v>1742</v>
      </c>
      <c r="E105" s="75" t="s">
        <v>1706</v>
      </c>
      <c r="F105" s="7"/>
      <c r="H105" s="106"/>
    </row>
    <row r="106" spans="1:8" x14ac:dyDescent="0.25">
      <c r="A106" s="5" t="s">
        <v>326</v>
      </c>
      <c r="B106" s="5" t="s">
        <v>54</v>
      </c>
      <c r="C106" s="106" t="s">
        <v>27</v>
      </c>
      <c r="D106" s="13" t="s">
        <v>1674</v>
      </c>
      <c r="E106" s="75" t="s">
        <v>1706</v>
      </c>
      <c r="F106" s="7"/>
      <c r="H106" s="106"/>
    </row>
    <row r="107" spans="1:8" x14ac:dyDescent="0.25">
      <c r="A107" s="5" t="s">
        <v>327</v>
      </c>
      <c r="B107" s="5" t="s">
        <v>301</v>
      </c>
      <c r="C107" s="106" t="s">
        <v>27</v>
      </c>
      <c r="D107" s="13" t="s">
        <v>70</v>
      </c>
      <c r="E107" s="75" t="s">
        <v>1706</v>
      </c>
      <c r="F107" s="7"/>
      <c r="H107" s="106"/>
    </row>
    <row r="108" spans="1:8" x14ac:dyDescent="0.25">
      <c r="A108" s="136" t="s">
        <v>327</v>
      </c>
      <c r="B108" s="136" t="s">
        <v>274</v>
      </c>
      <c r="C108" s="136" t="s">
        <v>28</v>
      </c>
      <c r="D108" s="137" t="s">
        <v>70</v>
      </c>
      <c r="E108" s="136" t="s">
        <v>1706</v>
      </c>
      <c r="F108" s="7"/>
      <c r="H108" s="106"/>
    </row>
    <row r="109" spans="1:8" x14ac:dyDescent="0.25">
      <c r="A109" s="5" t="s">
        <v>121</v>
      </c>
      <c r="B109" s="5" t="s">
        <v>72</v>
      </c>
      <c r="C109" s="106" t="s">
        <v>17</v>
      </c>
      <c r="D109" s="13" t="s">
        <v>1675</v>
      </c>
      <c r="E109" s="75" t="s">
        <v>1705</v>
      </c>
      <c r="F109" s="7"/>
      <c r="H109" s="106"/>
    </row>
    <row r="110" spans="1:8" x14ac:dyDescent="0.25">
      <c r="A110" s="5" t="s">
        <v>329</v>
      </c>
      <c r="B110" s="5" t="s">
        <v>105</v>
      </c>
      <c r="C110" s="106" t="s">
        <v>27</v>
      </c>
      <c r="D110" s="13" t="s">
        <v>70</v>
      </c>
      <c r="E110" s="75" t="s">
        <v>1706</v>
      </c>
      <c r="F110" s="7"/>
      <c r="H110" s="106"/>
    </row>
    <row r="111" spans="1:8" x14ac:dyDescent="0.25">
      <c r="A111" s="5" t="s">
        <v>122</v>
      </c>
      <c r="B111" s="5" t="s">
        <v>123</v>
      </c>
      <c r="C111" s="106" t="s">
        <v>9</v>
      </c>
      <c r="D111" s="13" t="s">
        <v>1675</v>
      </c>
      <c r="E111" s="75" t="s">
        <v>1705</v>
      </c>
      <c r="F111" s="7"/>
      <c r="H111" s="106"/>
    </row>
    <row r="112" spans="1:8" x14ac:dyDescent="0.25">
      <c r="A112" s="5" t="s">
        <v>330</v>
      </c>
      <c r="B112" s="5" t="s">
        <v>331</v>
      </c>
      <c r="C112" s="106" t="s">
        <v>17</v>
      </c>
      <c r="D112" s="13" t="s">
        <v>67</v>
      </c>
      <c r="E112" s="75" t="s">
        <v>1706</v>
      </c>
      <c r="F112" s="7"/>
      <c r="H112" s="106"/>
    </row>
    <row r="113" spans="1:8" x14ac:dyDescent="0.25">
      <c r="A113" s="121" t="s">
        <v>1430</v>
      </c>
      <c r="B113" s="121" t="s">
        <v>1431</v>
      </c>
      <c r="C113" s="106" t="s">
        <v>27</v>
      </c>
      <c r="D113" s="122" t="s">
        <v>67</v>
      </c>
      <c r="E113" s="121" t="s">
        <v>1706</v>
      </c>
      <c r="F113" s="7"/>
      <c r="H113" s="106"/>
    </row>
    <row r="114" spans="1:8" x14ac:dyDescent="0.25">
      <c r="A114" s="5" t="s">
        <v>124</v>
      </c>
      <c r="B114" s="5" t="s">
        <v>125</v>
      </c>
      <c r="C114" s="106" t="s">
        <v>17</v>
      </c>
      <c r="D114" s="13" t="s">
        <v>1675</v>
      </c>
      <c r="E114" s="75" t="s">
        <v>1705</v>
      </c>
      <c r="F114" s="7"/>
      <c r="H114" s="106"/>
    </row>
    <row r="115" spans="1:8" x14ac:dyDescent="0.25">
      <c r="A115" s="5" t="s">
        <v>126</v>
      </c>
      <c r="B115" s="5" t="s">
        <v>109</v>
      </c>
      <c r="C115" s="106" t="s">
        <v>9</v>
      </c>
      <c r="D115" s="13" t="s">
        <v>10</v>
      </c>
      <c r="E115" s="75" t="s">
        <v>1705</v>
      </c>
      <c r="F115" s="7"/>
      <c r="H115" s="106"/>
    </row>
    <row r="116" spans="1:8" x14ac:dyDescent="0.25">
      <c r="A116" s="5" t="s">
        <v>127</v>
      </c>
      <c r="B116" s="5" t="s">
        <v>128</v>
      </c>
      <c r="C116" s="106" t="s">
        <v>1713</v>
      </c>
      <c r="D116" s="13" t="s">
        <v>1675</v>
      </c>
      <c r="E116" s="75" t="s">
        <v>1705</v>
      </c>
      <c r="F116" s="7"/>
      <c r="H116" s="106"/>
    </row>
    <row r="117" spans="1:8" x14ac:dyDescent="0.25">
      <c r="A117" s="5" t="s">
        <v>129</v>
      </c>
      <c r="B117" s="5" t="s">
        <v>40</v>
      </c>
      <c r="C117" s="106" t="s">
        <v>9</v>
      </c>
      <c r="D117" s="13" t="s">
        <v>1675</v>
      </c>
      <c r="E117" s="75" t="s">
        <v>1705</v>
      </c>
      <c r="F117" s="7"/>
      <c r="H117" s="106"/>
    </row>
    <row r="118" spans="1:8" x14ac:dyDescent="0.25">
      <c r="A118" s="5" t="s">
        <v>130</v>
      </c>
      <c r="B118" s="5" t="s">
        <v>131</v>
      </c>
      <c r="C118" s="106" t="s">
        <v>6</v>
      </c>
      <c r="D118" s="13" t="s">
        <v>10</v>
      </c>
      <c r="E118" s="75" t="s">
        <v>1705</v>
      </c>
      <c r="F118" s="7"/>
      <c r="H118" s="106"/>
    </row>
    <row r="119" spans="1:8" x14ac:dyDescent="0.25">
      <c r="A119" s="5" t="s">
        <v>132</v>
      </c>
      <c r="B119" s="5" t="s">
        <v>133</v>
      </c>
      <c r="C119" s="106" t="s">
        <v>27</v>
      </c>
      <c r="D119" s="13" t="s">
        <v>1675</v>
      </c>
      <c r="E119" s="75" t="s">
        <v>1705</v>
      </c>
      <c r="F119" s="7"/>
      <c r="H119" s="106"/>
    </row>
    <row r="120" spans="1:8" x14ac:dyDescent="0.25">
      <c r="A120" s="5" t="s">
        <v>134</v>
      </c>
      <c r="B120" s="5" t="s">
        <v>135</v>
      </c>
      <c r="C120" s="106" t="s">
        <v>24</v>
      </c>
      <c r="D120" s="13" t="s">
        <v>10</v>
      </c>
      <c r="E120" s="75" t="s">
        <v>1705</v>
      </c>
      <c r="F120" s="7"/>
      <c r="H120" s="106"/>
    </row>
    <row r="121" spans="1:8" x14ac:dyDescent="0.25">
      <c r="A121" s="5" t="s">
        <v>334</v>
      </c>
      <c r="B121" s="5" t="s">
        <v>40</v>
      </c>
      <c r="C121" s="106" t="s">
        <v>17</v>
      </c>
      <c r="D121" s="13" t="s">
        <v>70</v>
      </c>
      <c r="E121" s="75" t="s">
        <v>1706</v>
      </c>
      <c r="F121" s="7"/>
      <c r="H121" s="106"/>
    </row>
    <row r="122" spans="1:8" x14ac:dyDescent="0.25">
      <c r="A122" s="5" t="s">
        <v>335</v>
      </c>
      <c r="B122" s="5" t="s">
        <v>64</v>
      </c>
      <c r="C122" s="106" t="s">
        <v>1713</v>
      </c>
      <c r="D122" s="13" t="s">
        <v>70</v>
      </c>
      <c r="E122" s="75" t="s">
        <v>1706</v>
      </c>
      <c r="F122" s="7"/>
      <c r="H122" s="106"/>
    </row>
    <row r="123" spans="1:8" x14ac:dyDescent="0.25">
      <c r="A123" s="5" t="s">
        <v>336</v>
      </c>
      <c r="B123" s="5" t="s">
        <v>62</v>
      </c>
      <c r="C123" s="106" t="s">
        <v>27</v>
      </c>
      <c r="D123" s="13" t="s">
        <v>67</v>
      </c>
      <c r="E123" s="75" t="s">
        <v>1706</v>
      </c>
      <c r="F123" s="7"/>
      <c r="H123" s="106"/>
    </row>
    <row r="124" spans="1:8" x14ac:dyDescent="0.25">
      <c r="A124" s="5" t="s">
        <v>136</v>
      </c>
      <c r="B124" s="5" t="s">
        <v>72</v>
      </c>
      <c r="C124" s="106" t="s">
        <v>17</v>
      </c>
      <c r="D124" s="13" t="s">
        <v>1675</v>
      </c>
      <c r="E124" s="75" t="s">
        <v>1705</v>
      </c>
      <c r="F124" s="7"/>
      <c r="H124" s="106"/>
    </row>
    <row r="125" spans="1:8" x14ac:dyDescent="0.25">
      <c r="A125" s="5" t="s">
        <v>137</v>
      </c>
      <c r="B125" s="5" t="s">
        <v>138</v>
      </c>
      <c r="C125" s="106" t="s">
        <v>6</v>
      </c>
      <c r="D125" s="13" t="s">
        <v>1675</v>
      </c>
      <c r="E125" s="75" t="s">
        <v>1705</v>
      </c>
      <c r="F125" s="7"/>
      <c r="H125" s="106"/>
    </row>
    <row r="126" spans="1:8" x14ac:dyDescent="0.25">
      <c r="A126" s="82" t="s">
        <v>859</v>
      </c>
      <c r="B126" s="82" t="s">
        <v>1532</v>
      </c>
      <c r="C126" s="106" t="s">
        <v>24</v>
      </c>
      <c r="D126" s="83" t="s">
        <v>67</v>
      </c>
      <c r="E126" s="82" t="s">
        <v>1706</v>
      </c>
      <c r="F126" s="7"/>
      <c r="H126" s="106"/>
    </row>
    <row r="127" spans="1:8" x14ac:dyDescent="0.25">
      <c r="A127" s="5" t="s">
        <v>139</v>
      </c>
      <c r="B127" s="5" t="s">
        <v>19</v>
      </c>
      <c r="C127" s="106" t="s">
        <v>1713</v>
      </c>
      <c r="D127" s="13" t="s">
        <v>10</v>
      </c>
      <c r="E127" s="75" t="s">
        <v>1705</v>
      </c>
      <c r="F127" s="7"/>
      <c r="H127" s="106"/>
    </row>
    <row r="128" spans="1:8" x14ac:dyDescent="0.25">
      <c r="A128" s="106" t="s">
        <v>1457</v>
      </c>
      <c r="B128" s="106" t="s">
        <v>72</v>
      </c>
      <c r="C128" s="106" t="s">
        <v>31</v>
      </c>
      <c r="D128" s="107" t="s">
        <v>1675</v>
      </c>
      <c r="E128" s="106" t="s">
        <v>1705</v>
      </c>
      <c r="F128" s="7"/>
      <c r="H128" s="106"/>
    </row>
    <row r="129" spans="1:8" x14ac:dyDescent="0.25">
      <c r="A129" s="5" t="s">
        <v>337</v>
      </c>
      <c r="B129" s="5" t="s">
        <v>16</v>
      </c>
      <c r="C129" s="106" t="s">
        <v>9</v>
      </c>
      <c r="D129" s="13" t="s">
        <v>70</v>
      </c>
      <c r="E129" s="75" t="s">
        <v>1706</v>
      </c>
      <c r="F129" s="7"/>
      <c r="H129" s="106"/>
    </row>
    <row r="130" spans="1:8" x14ac:dyDescent="0.25">
      <c r="A130" s="5" t="s">
        <v>337</v>
      </c>
      <c r="B130" s="5" t="s">
        <v>72</v>
      </c>
      <c r="C130" s="106" t="s">
        <v>9</v>
      </c>
      <c r="D130" s="13" t="s">
        <v>70</v>
      </c>
      <c r="E130" s="75" t="s">
        <v>1706</v>
      </c>
      <c r="F130" s="7"/>
      <c r="H130" s="106"/>
    </row>
    <row r="131" spans="1:8" x14ac:dyDescent="0.25">
      <c r="A131" s="5" t="s">
        <v>141</v>
      </c>
      <c r="B131" s="5" t="s">
        <v>38</v>
      </c>
      <c r="C131" s="106" t="s">
        <v>6</v>
      </c>
      <c r="D131" s="13" t="s">
        <v>1675</v>
      </c>
      <c r="E131" s="75" t="s">
        <v>1705</v>
      </c>
      <c r="F131" s="7"/>
      <c r="H131" s="106"/>
    </row>
    <row r="132" spans="1:8" x14ac:dyDescent="0.25">
      <c r="A132" s="5" t="s">
        <v>142</v>
      </c>
      <c r="B132" s="5" t="s">
        <v>143</v>
      </c>
      <c r="C132" s="106" t="s">
        <v>1713</v>
      </c>
      <c r="D132" s="13" t="s">
        <v>1675</v>
      </c>
      <c r="E132" s="75" t="s">
        <v>1705</v>
      </c>
      <c r="F132" s="7"/>
      <c r="H132" s="106"/>
    </row>
    <row r="133" spans="1:8" x14ac:dyDescent="0.25">
      <c r="A133" s="5" t="s">
        <v>144</v>
      </c>
      <c r="B133" s="5" t="s">
        <v>12</v>
      </c>
      <c r="C133" s="106" t="s">
        <v>1713</v>
      </c>
      <c r="D133" s="13" t="s">
        <v>1675</v>
      </c>
      <c r="E133" s="75" t="s">
        <v>1705</v>
      </c>
      <c r="F133" s="7"/>
      <c r="H133" s="106"/>
    </row>
    <row r="134" spans="1:8" x14ac:dyDescent="0.25">
      <c r="A134" s="5" t="s">
        <v>145</v>
      </c>
      <c r="B134" s="5" t="s">
        <v>146</v>
      </c>
      <c r="C134" s="106" t="s">
        <v>9</v>
      </c>
      <c r="D134" s="13" t="s">
        <v>1675</v>
      </c>
      <c r="E134" s="75" t="s">
        <v>1705</v>
      </c>
      <c r="F134" s="7"/>
      <c r="H134" s="106"/>
    </row>
    <row r="135" spans="1:8" x14ac:dyDescent="0.25">
      <c r="A135" s="5" t="s">
        <v>147</v>
      </c>
      <c r="B135" s="5" t="s">
        <v>38</v>
      </c>
      <c r="C135" s="106" t="s">
        <v>27</v>
      </c>
      <c r="D135" s="122" t="s">
        <v>1743</v>
      </c>
      <c r="E135" s="75" t="s">
        <v>1705</v>
      </c>
      <c r="F135" s="7"/>
      <c r="H135" s="106"/>
    </row>
    <row r="136" spans="1:8" x14ac:dyDescent="0.25">
      <c r="A136" s="5" t="s">
        <v>338</v>
      </c>
      <c r="B136" s="5" t="s">
        <v>339</v>
      </c>
      <c r="C136" s="106" t="s">
        <v>27</v>
      </c>
      <c r="D136" s="122" t="s">
        <v>1742</v>
      </c>
      <c r="E136" s="75" t="s">
        <v>1706</v>
      </c>
      <c r="F136" s="7"/>
      <c r="H136" s="106"/>
    </row>
    <row r="137" spans="1:8" x14ac:dyDescent="0.25">
      <c r="A137" s="5" t="s">
        <v>148</v>
      </c>
      <c r="B137" s="5" t="s">
        <v>149</v>
      </c>
      <c r="C137" s="106" t="s">
        <v>9</v>
      </c>
      <c r="D137" s="13" t="s">
        <v>10</v>
      </c>
      <c r="E137" s="75" t="s">
        <v>1705</v>
      </c>
      <c r="F137" s="7"/>
      <c r="H137" s="106"/>
    </row>
    <row r="138" spans="1:8" x14ac:dyDescent="0.25">
      <c r="A138" s="5" t="s">
        <v>148</v>
      </c>
      <c r="B138" s="5" t="s">
        <v>340</v>
      </c>
      <c r="C138" s="106" t="s">
        <v>17</v>
      </c>
      <c r="D138" s="122" t="s">
        <v>1742</v>
      </c>
      <c r="E138" s="75" t="s">
        <v>1706</v>
      </c>
      <c r="F138" s="7"/>
      <c r="H138" s="106"/>
    </row>
    <row r="139" spans="1:8" x14ac:dyDescent="0.25">
      <c r="A139" s="5" t="s">
        <v>150</v>
      </c>
      <c r="B139" s="5" t="s">
        <v>151</v>
      </c>
      <c r="C139" s="106" t="s">
        <v>1713</v>
      </c>
      <c r="D139" s="122" t="s">
        <v>1743</v>
      </c>
      <c r="E139" s="75" t="s">
        <v>1705</v>
      </c>
      <c r="F139" s="7"/>
      <c r="H139" s="106"/>
    </row>
    <row r="140" spans="1:8" x14ac:dyDescent="0.25">
      <c r="A140" s="5" t="s">
        <v>342</v>
      </c>
      <c r="B140" s="5" t="s">
        <v>12</v>
      </c>
      <c r="C140" s="106" t="s">
        <v>31</v>
      </c>
      <c r="D140" s="122" t="s">
        <v>1742</v>
      </c>
      <c r="E140" s="75" t="s">
        <v>1706</v>
      </c>
      <c r="F140" s="7"/>
      <c r="H140" s="106"/>
    </row>
    <row r="141" spans="1:8" x14ac:dyDescent="0.25">
      <c r="A141" s="5" t="s">
        <v>343</v>
      </c>
      <c r="B141" s="5" t="s">
        <v>308</v>
      </c>
      <c r="C141" s="106" t="s">
        <v>27</v>
      </c>
      <c r="D141" s="122" t="s">
        <v>1742</v>
      </c>
      <c r="E141" s="75" t="s">
        <v>1706</v>
      </c>
      <c r="F141" s="7"/>
      <c r="H141" s="106"/>
    </row>
    <row r="142" spans="1:8" x14ac:dyDescent="0.25">
      <c r="A142" s="89" t="s">
        <v>1714</v>
      </c>
      <c r="B142" s="89" t="s">
        <v>109</v>
      </c>
      <c r="C142" s="106" t="s">
        <v>24</v>
      </c>
      <c r="D142" s="90" t="s">
        <v>70</v>
      </c>
      <c r="E142" s="89" t="s">
        <v>1706</v>
      </c>
      <c r="F142" s="7"/>
      <c r="H142" s="106"/>
    </row>
    <row r="143" spans="1:8" x14ac:dyDescent="0.25">
      <c r="A143" s="5" t="s">
        <v>344</v>
      </c>
      <c r="B143" s="5" t="s">
        <v>345</v>
      </c>
      <c r="C143" s="106" t="s">
        <v>6</v>
      </c>
      <c r="D143" s="13" t="s">
        <v>70</v>
      </c>
      <c r="E143" s="75" t="s">
        <v>1706</v>
      </c>
      <c r="F143" s="7"/>
      <c r="H143" s="106"/>
    </row>
    <row r="144" spans="1:8" x14ac:dyDescent="0.25">
      <c r="A144" s="5" t="s">
        <v>156</v>
      </c>
      <c r="B144" s="5" t="s">
        <v>157</v>
      </c>
      <c r="C144" s="106" t="s">
        <v>1713</v>
      </c>
      <c r="D144" s="13" t="s">
        <v>1675</v>
      </c>
      <c r="E144" s="75" t="s">
        <v>1705</v>
      </c>
      <c r="F144" s="7"/>
      <c r="H144" s="106"/>
    </row>
    <row r="145" spans="1:8" x14ac:dyDescent="0.25">
      <c r="A145" s="5" t="s">
        <v>158</v>
      </c>
      <c r="B145" s="5" t="s">
        <v>159</v>
      </c>
      <c r="C145" s="106" t="s">
        <v>27</v>
      </c>
      <c r="D145" s="13" t="s">
        <v>1675</v>
      </c>
      <c r="E145" s="75" t="s">
        <v>1705</v>
      </c>
      <c r="F145" s="7"/>
      <c r="H145" s="106"/>
    </row>
    <row r="146" spans="1:8" x14ac:dyDescent="0.25">
      <c r="A146" s="114" t="s">
        <v>1728</v>
      </c>
      <c r="B146" s="114" t="s">
        <v>92</v>
      </c>
      <c r="C146" s="106" t="s">
        <v>27</v>
      </c>
      <c r="D146" s="122" t="s">
        <v>1743</v>
      </c>
      <c r="E146" s="114" t="s">
        <v>1705</v>
      </c>
      <c r="F146" s="7"/>
      <c r="H146" s="106"/>
    </row>
    <row r="147" spans="1:8" x14ac:dyDescent="0.25">
      <c r="A147" s="5" t="s">
        <v>161</v>
      </c>
      <c r="B147" s="5" t="s">
        <v>162</v>
      </c>
      <c r="C147" s="106" t="s">
        <v>9</v>
      </c>
      <c r="D147" s="13" t="s">
        <v>1675</v>
      </c>
      <c r="E147" s="75" t="s">
        <v>1705</v>
      </c>
      <c r="F147" s="7"/>
      <c r="H147" s="106"/>
    </row>
    <row r="148" spans="1:8" x14ac:dyDescent="0.25">
      <c r="A148" s="5" t="s">
        <v>346</v>
      </c>
      <c r="B148" s="5" t="s">
        <v>164</v>
      </c>
      <c r="C148" s="106" t="s">
        <v>6</v>
      </c>
      <c r="D148" s="13" t="s">
        <v>67</v>
      </c>
      <c r="E148" s="75" t="s">
        <v>1706</v>
      </c>
      <c r="F148" s="7"/>
      <c r="H148" s="106"/>
    </row>
    <row r="149" spans="1:8" x14ac:dyDescent="0.25">
      <c r="A149" s="5" t="s">
        <v>347</v>
      </c>
      <c r="B149" s="5" t="s">
        <v>348</v>
      </c>
      <c r="C149" s="106" t="s">
        <v>6</v>
      </c>
      <c r="D149" s="122" t="s">
        <v>1742</v>
      </c>
      <c r="E149" s="75" t="s">
        <v>1706</v>
      </c>
      <c r="F149" s="7"/>
      <c r="H149" s="106"/>
    </row>
    <row r="150" spans="1:8" x14ac:dyDescent="0.25">
      <c r="A150" s="5" t="s">
        <v>163</v>
      </c>
      <c r="B150" s="5" t="s">
        <v>164</v>
      </c>
      <c r="C150" s="106" t="s">
        <v>9</v>
      </c>
      <c r="D150" s="13" t="s">
        <v>1675</v>
      </c>
      <c r="E150" s="75" t="s">
        <v>1705</v>
      </c>
      <c r="F150" s="7"/>
      <c r="H150" s="106"/>
    </row>
    <row r="151" spans="1:8" x14ac:dyDescent="0.25">
      <c r="A151" s="5" t="s">
        <v>165</v>
      </c>
      <c r="B151" s="5" t="s">
        <v>276</v>
      </c>
      <c r="C151" s="106" t="s">
        <v>1713</v>
      </c>
      <c r="D151" s="13" t="s">
        <v>67</v>
      </c>
      <c r="E151" s="75" t="s">
        <v>1706</v>
      </c>
      <c r="F151" s="7"/>
      <c r="H151" s="106"/>
    </row>
    <row r="152" spans="1:8" x14ac:dyDescent="0.25">
      <c r="A152" s="5" t="s">
        <v>166</v>
      </c>
      <c r="B152" s="5" t="s">
        <v>74</v>
      </c>
      <c r="C152" s="106" t="s">
        <v>17</v>
      </c>
      <c r="D152" s="13" t="s">
        <v>1675</v>
      </c>
      <c r="E152" s="75" t="s">
        <v>1705</v>
      </c>
      <c r="F152" s="7"/>
      <c r="H152" s="106"/>
    </row>
    <row r="153" spans="1:8" x14ac:dyDescent="0.25">
      <c r="A153" s="5" t="s">
        <v>349</v>
      </c>
      <c r="B153" s="5" t="s">
        <v>96</v>
      </c>
      <c r="C153" s="106" t="s">
        <v>28</v>
      </c>
      <c r="D153" s="13" t="s">
        <v>67</v>
      </c>
      <c r="E153" s="75" t="s">
        <v>1706</v>
      </c>
      <c r="F153" s="7"/>
      <c r="H153" s="106"/>
    </row>
    <row r="154" spans="1:8" x14ac:dyDescent="0.25">
      <c r="A154" s="106" t="s">
        <v>1723</v>
      </c>
      <c r="B154" s="106" t="s">
        <v>19</v>
      </c>
      <c r="C154" s="106" t="s">
        <v>36</v>
      </c>
      <c r="D154" s="107" t="s">
        <v>70</v>
      </c>
      <c r="E154" s="106" t="s">
        <v>1706</v>
      </c>
      <c r="F154" s="7"/>
      <c r="H154" s="106"/>
    </row>
    <row r="155" spans="1:8" x14ac:dyDescent="0.25">
      <c r="A155" s="5" t="s">
        <v>167</v>
      </c>
      <c r="B155" s="5" t="s">
        <v>103</v>
      </c>
      <c r="C155" s="106" t="s">
        <v>17</v>
      </c>
      <c r="D155" s="13" t="s">
        <v>1675</v>
      </c>
      <c r="E155" s="75" t="s">
        <v>1705</v>
      </c>
      <c r="F155" s="7"/>
      <c r="H155" s="106"/>
    </row>
    <row r="156" spans="1:8" x14ac:dyDescent="0.25">
      <c r="A156" s="5" t="s">
        <v>350</v>
      </c>
      <c r="B156" s="5" t="s">
        <v>351</v>
      </c>
      <c r="C156" s="106" t="s">
        <v>27</v>
      </c>
      <c r="D156" s="122" t="s">
        <v>1742</v>
      </c>
      <c r="E156" s="75" t="s">
        <v>1706</v>
      </c>
      <c r="F156" s="7"/>
      <c r="H156" s="106"/>
    </row>
    <row r="157" spans="1:8" x14ac:dyDescent="0.25">
      <c r="A157" s="5" t="s">
        <v>352</v>
      </c>
      <c r="B157" s="5" t="s">
        <v>303</v>
      </c>
      <c r="C157" s="106" t="s">
        <v>1713</v>
      </c>
      <c r="D157" s="122" t="s">
        <v>1742</v>
      </c>
      <c r="E157" s="75" t="s">
        <v>1706</v>
      </c>
      <c r="F157" s="7"/>
      <c r="H157" s="106"/>
    </row>
    <row r="158" spans="1:8" x14ac:dyDescent="0.25">
      <c r="A158" s="5" t="s">
        <v>353</v>
      </c>
      <c r="B158" s="5" t="s">
        <v>354</v>
      </c>
      <c r="C158" s="106" t="s">
        <v>9</v>
      </c>
      <c r="D158" s="122" t="s">
        <v>1742</v>
      </c>
      <c r="E158" s="75" t="s">
        <v>1706</v>
      </c>
      <c r="F158" s="7"/>
      <c r="H158" s="106"/>
    </row>
    <row r="159" spans="1:8" x14ac:dyDescent="0.25">
      <c r="A159" s="5" t="s">
        <v>168</v>
      </c>
      <c r="B159" s="5" t="s">
        <v>94</v>
      </c>
      <c r="C159" s="106" t="s">
        <v>36</v>
      </c>
      <c r="D159" s="13" t="s">
        <v>1675</v>
      </c>
      <c r="E159" s="75" t="s">
        <v>1705</v>
      </c>
      <c r="F159" s="7"/>
      <c r="H159" s="106"/>
    </row>
    <row r="160" spans="1:8" x14ac:dyDescent="0.25">
      <c r="A160" s="5" t="s">
        <v>357</v>
      </c>
      <c r="B160" s="5" t="s">
        <v>64</v>
      </c>
      <c r="C160" s="106" t="s">
        <v>1713</v>
      </c>
      <c r="D160" s="122" t="s">
        <v>1742</v>
      </c>
      <c r="E160" s="75" t="s">
        <v>1706</v>
      </c>
      <c r="F160" s="7"/>
      <c r="H160" s="106"/>
    </row>
    <row r="161" spans="1:8" x14ac:dyDescent="0.25">
      <c r="A161" s="5" t="s">
        <v>358</v>
      </c>
      <c r="B161" s="5" t="s">
        <v>359</v>
      </c>
      <c r="C161" s="106" t="s">
        <v>9</v>
      </c>
      <c r="D161" s="13" t="s">
        <v>67</v>
      </c>
      <c r="E161" s="75" t="s">
        <v>1706</v>
      </c>
      <c r="F161" s="7"/>
      <c r="H161" s="106"/>
    </row>
    <row r="162" spans="1:8" x14ac:dyDescent="0.25">
      <c r="A162" s="5" t="s">
        <v>169</v>
      </c>
      <c r="B162" s="5" t="s">
        <v>170</v>
      </c>
      <c r="C162" s="106" t="s">
        <v>27</v>
      </c>
      <c r="D162" s="13" t="s">
        <v>1675</v>
      </c>
      <c r="E162" s="75" t="s">
        <v>1705</v>
      </c>
      <c r="F162" s="7"/>
      <c r="H162" s="106"/>
    </row>
    <row r="163" spans="1:8" x14ac:dyDescent="0.25">
      <c r="A163" s="5" t="s">
        <v>171</v>
      </c>
      <c r="B163" s="5" t="s">
        <v>72</v>
      </c>
      <c r="C163" s="106" t="s">
        <v>1713</v>
      </c>
      <c r="D163" s="122" t="s">
        <v>1743</v>
      </c>
      <c r="E163" s="75" t="s">
        <v>1705</v>
      </c>
      <c r="F163" s="7"/>
      <c r="H163" s="106"/>
    </row>
    <row r="164" spans="1:8" x14ac:dyDescent="0.25">
      <c r="A164" s="5" t="s">
        <v>172</v>
      </c>
      <c r="B164" s="5" t="s">
        <v>173</v>
      </c>
      <c r="C164" s="106" t="s">
        <v>1713</v>
      </c>
      <c r="D164" s="13" t="s">
        <v>1675</v>
      </c>
      <c r="E164" s="75" t="s">
        <v>1705</v>
      </c>
      <c r="F164" s="7"/>
      <c r="H164" s="106"/>
    </row>
    <row r="165" spans="1:8" x14ac:dyDescent="0.25">
      <c r="A165" s="5" t="s">
        <v>367</v>
      </c>
      <c r="B165" s="5" t="s">
        <v>64</v>
      </c>
      <c r="C165" s="106" t="s">
        <v>1713</v>
      </c>
      <c r="D165" s="13" t="s">
        <v>67</v>
      </c>
      <c r="E165" s="75" t="s">
        <v>1706</v>
      </c>
      <c r="F165" s="7"/>
      <c r="H165" s="106"/>
    </row>
    <row r="166" spans="1:8" x14ac:dyDescent="0.25">
      <c r="A166" s="5" t="s">
        <v>362</v>
      </c>
      <c r="B166" s="5" t="s">
        <v>363</v>
      </c>
      <c r="C166" s="106" t="s">
        <v>6</v>
      </c>
      <c r="D166" s="13" t="s">
        <v>70</v>
      </c>
      <c r="E166" s="75" t="s">
        <v>1706</v>
      </c>
      <c r="F166" s="7"/>
      <c r="H166" s="106"/>
    </row>
    <row r="167" spans="1:8" x14ac:dyDescent="0.25">
      <c r="A167" s="5" t="s">
        <v>364</v>
      </c>
      <c r="B167" s="5" t="s">
        <v>109</v>
      </c>
      <c r="C167" s="106" t="s">
        <v>36</v>
      </c>
      <c r="D167" s="13" t="s">
        <v>67</v>
      </c>
      <c r="E167" s="75" t="s">
        <v>1706</v>
      </c>
      <c r="F167" s="7"/>
      <c r="H167" s="106"/>
    </row>
    <row r="168" spans="1:8" x14ac:dyDescent="0.25">
      <c r="A168" s="5" t="s">
        <v>365</v>
      </c>
      <c r="B168" s="5" t="s">
        <v>366</v>
      </c>
      <c r="C168" s="106" t="s">
        <v>27</v>
      </c>
      <c r="D168" s="13" t="s">
        <v>67</v>
      </c>
      <c r="E168" s="75" t="s">
        <v>1706</v>
      </c>
      <c r="F168" s="7"/>
      <c r="H168" s="106"/>
    </row>
    <row r="169" spans="1:8" x14ac:dyDescent="0.25">
      <c r="A169" s="5" t="s">
        <v>175</v>
      </c>
      <c r="B169" s="5" t="s">
        <v>176</v>
      </c>
      <c r="C169" s="106" t="s">
        <v>17</v>
      </c>
      <c r="D169" s="13" t="s">
        <v>1675</v>
      </c>
      <c r="E169" s="75" t="s">
        <v>1705</v>
      </c>
      <c r="F169" s="7"/>
      <c r="H169" s="106"/>
    </row>
    <row r="170" spans="1:8" x14ac:dyDescent="0.25">
      <c r="A170" s="5" t="s">
        <v>368</v>
      </c>
      <c r="B170" s="5" t="s">
        <v>230</v>
      </c>
      <c r="C170" s="106" t="s">
        <v>36</v>
      </c>
      <c r="D170" s="13" t="s">
        <v>70</v>
      </c>
      <c r="E170" s="75" t="s">
        <v>1706</v>
      </c>
      <c r="F170" s="7"/>
      <c r="H170" s="106"/>
    </row>
    <row r="171" spans="1:8" x14ac:dyDescent="0.25">
      <c r="A171" s="5" t="s">
        <v>369</v>
      </c>
      <c r="B171" s="5" t="s">
        <v>162</v>
      </c>
      <c r="C171" s="106" t="s">
        <v>27</v>
      </c>
      <c r="D171" s="13" t="s">
        <v>70</v>
      </c>
      <c r="E171" s="75" t="s">
        <v>1706</v>
      </c>
      <c r="F171" s="7"/>
      <c r="H171" s="106"/>
    </row>
    <row r="172" spans="1:8" x14ac:dyDescent="0.25">
      <c r="A172" s="5" t="s">
        <v>372</v>
      </c>
      <c r="B172" s="5" t="s">
        <v>109</v>
      </c>
      <c r="C172" s="106" t="s">
        <v>27</v>
      </c>
      <c r="D172" s="13" t="s">
        <v>67</v>
      </c>
      <c r="E172" s="75" t="s">
        <v>1706</v>
      </c>
      <c r="F172" s="7"/>
      <c r="H172" s="106"/>
    </row>
    <row r="173" spans="1:8" x14ac:dyDescent="0.25">
      <c r="A173" s="5" t="s">
        <v>179</v>
      </c>
      <c r="B173" s="5" t="s">
        <v>92</v>
      </c>
      <c r="C173" s="106" t="s">
        <v>17</v>
      </c>
      <c r="D173" s="13" t="s">
        <v>1675</v>
      </c>
      <c r="E173" s="75" t="s">
        <v>1705</v>
      </c>
      <c r="F173" s="7"/>
      <c r="H173" s="106"/>
    </row>
    <row r="174" spans="1:8" x14ac:dyDescent="0.25">
      <c r="A174" s="5" t="s">
        <v>373</v>
      </c>
      <c r="B174" s="5" t="s">
        <v>374</v>
      </c>
      <c r="C174" s="106" t="s">
        <v>1713</v>
      </c>
      <c r="D174" s="13" t="s">
        <v>67</v>
      </c>
      <c r="E174" s="75" t="s">
        <v>1706</v>
      </c>
      <c r="F174" s="7"/>
      <c r="H174" s="106"/>
    </row>
    <row r="175" spans="1:8" x14ac:dyDescent="0.25">
      <c r="A175" s="5" t="s">
        <v>375</v>
      </c>
      <c r="B175" s="5" t="s">
        <v>89</v>
      </c>
      <c r="C175" s="106" t="s">
        <v>6</v>
      </c>
      <c r="D175" s="122" t="s">
        <v>1742</v>
      </c>
      <c r="E175" s="75" t="s">
        <v>1706</v>
      </c>
      <c r="F175" s="7"/>
      <c r="H175" s="106"/>
    </row>
    <row r="176" spans="1:8" x14ac:dyDescent="0.25">
      <c r="A176" s="5" t="s">
        <v>180</v>
      </c>
      <c r="B176" s="5" t="s">
        <v>181</v>
      </c>
      <c r="C176" s="106" t="s">
        <v>31</v>
      </c>
      <c r="D176" s="13" t="s">
        <v>10</v>
      </c>
      <c r="E176" s="75" t="s">
        <v>1705</v>
      </c>
      <c r="F176" s="7"/>
      <c r="H176" s="106"/>
    </row>
    <row r="177" spans="1:8" x14ac:dyDescent="0.25">
      <c r="A177" s="5" t="s">
        <v>182</v>
      </c>
      <c r="B177" s="5" t="s">
        <v>74</v>
      </c>
      <c r="C177" s="106" t="s">
        <v>24</v>
      </c>
      <c r="D177" s="13" t="s">
        <v>10</v>
      </c>
      <c r="E177" s="75" t="s">
        <v>1705</v>
      </c>
      <c r="F177" s="7"/>
      <c r="H177" s="106"/>
    </row>
    <row r="178" spans="1:8" x14ac:dyDescent="0.25">
      <c r="A178" s="5" t="s">
        <v>376</v>
      </c>
      <c r="B178" s="5" t="s">
        <v>377</v>
      </c>
      <c r="C178" s="106" t="s">
        <v>6</v>
      </c>
      <c r="D178" s="122" t="s">
        <v>1742</v>
      </c>
      <c r="E178" s="75" t="s">
        <v>1706</v>
      </c>
      <c r="F178" s="7"/>
      <c r="H178" s="106"/>
    </row>
    <row r="179" spans="1:8" x14ac:dyDescent="0.25">
      <c r="A179" s="5" t="s">
        <v>378</v>
      </c>
      <c r="B179" s="5" t="s">
        <v>89</v>
      </c>
      <c r="C179" s="106" t="s">
        <v>36</v>
      </c>
      <c r="D179" s="13" t="s">
        <v>70</v>
      </c>
      <c r="E179" s="75" t="s">
        <v>1706</v>
      </c>
      <c r="F179" s="7"/>
      <c r="H179" s="106"/>
    </row>
    <row r="180" spans="1:8" x14ac:dyDescent="0.25">
      <c r="A180" s="5" t="s">
        <v>187</v>
      </c>
      <c r="B180" s="5" t="s">
        <v>114</v>
      </c>
      <c r="C180" s="106" t="s">
        <v>9</v>
      </c>
      <c r="D180" s="13" t="s">
        <v>1675</v>
      </c>
      <c r="E180" s="75" t="s">
        <v>1705</v>
      </c>
      <c r="F180" s="7"/>
      <c r="H180" s="106"/>
    </row>
    <row r="181" spans="1:8" x14ac:dyDescent="0.25">
      <c r="A181" s="5" t="s">
        <v>379</v>
      </c>
      <c r="B181" s="5" t="s">
        <v>112</v>
      </c>
      <c r="C181" s="106" t="s">
        <v>36</v>
      </c>
      <c r="D181" s="122" t="s">
        <v>1742</v>
      </c>
      <c r="E181" s="75" t="s">
        <v>1706</v>
      </c>
      <c r="F181" s="7"/>
      <c r="H181" s="106"/>
    </row>
    <row r="182" spans="1:8" x14ac:dyDescent="0.25">
      <c r="A182" s="5" t="s">
        <v>380</v>
      </c>
      <c r="B182" s="5" t="s">
        <v>381</v>
      </c>
      <c r="C182" s="106" t="s">
        <v>36</v>
      </c>
      <c r="D182" s="13" t="s">
        <v>67</v>
      </c>
      <c r="E182" s="75" t="s">
        <v>1706</v>
      </c>
      <c r="F182" s="7"/>
      <c r="H182" s="106"/>
    </row>
    <row r="183" spans="1:8" x14ac:dyDescent="0.25">
      <c r="A183" s="5" t="s">
        <v>382</v>
      </c>
      <c r="B183" s="5" t="s">
        <v>383</v>
      </c>
      <c r="C183" s="106" t="s">
        <v>28</v>
      </c>
      <c r="D183" s="13" t="s">
        <v>67</v>
      </c>
      <c r="E183" s="75" t="s">
        <v>1706</v>
      </c>
      <c r="F183" s="7"/>
      <c r="H183" s="106"/>
    </row>
    <row r="184" spans="1:8" x14ac:dyDescent="0.25">
      <c r="A184" s="5" t="s">
        <v>188</v>
      </c>
      <c r="B184" s="5" t="s">
        <v>189</v>
      </c>
      <c r="C184" s="106" t="s">
        <v>17</v>
      </c>
      <c r="D184" s="13" t="s">
        <v>1675</v>
      </c>
      <c r="E184" s="75" t="s">
        <v>1705</v>
      </c>
      <c r="F184" s="7"/>
      <c r="H184" s="106"/>
    </row>
    <row r="185" spans="1:8" x14ac:dyDescent="0.25">
      <c r="A185" s="5" t="s">
        <v>384</v>
      </c>
      <c r="B185" s="5" t="s">
        <v>385</v>
      </c>
      <c r="C185" s="106" t="s">
        <v>1713</v>
      </c>
      <c r="D185" s="13" t="s">
        <v>70</v>
      </c>
      <c r="E185" s="75" t="s">
        <v>1706</v>
      </c>
      <c r="F185" s="7"/>
      <c r="H185" s="106"/>
    </row>
    <row r="186" spans="1:8" x14ac:dyDescent="0.25">
      <c r="A186" s="106" t="s">
        <v>1720</v>
      </c>
      <c r="B186" s="106" t="s">
        <v>164</v>
      </c>
      <c r="C186" s="106" t="s">
        <v>36</v>
      </c>
      <c r="D186" s="107" t="s">
        <v>67</v>
      </c>
      <c r="E186" s="106" t="s">
        <v>1706</v>
      </c>
      <c r="F186" s="7"/>
      <c r="H186" s="106"/>
    </row>
    <row r="187" spans="1:8" x14ac:dyDescent="0.25">
      <c r="A187" s="5" t="s">
        <v>387</v>
      </c>
      <c r="B187" s="5" t="s">
        <v>388</v>
      </c>
      <c r="C187" s="106" t="s">
        <v>1713</v>
      </c>
      <c r="D187" s="13" t="s">
        <v>70</v>
      </c>
      <c r="E187" s="75" t="s">
        <v>1706</v>
      </c>
      <c r="F187" s="7"/>
      <c r="H187" s="106"/>
    </row>
    <row r="188" spans="1:8" x14ac:dyDescent="0.25">
      <c r="A188" s="5" t="s">
        <v>190</v>
      </c>
      <c r="B188" s="5" t="s">
        <v>191</v>
      </c>
      <c r="C188" s="106" t="s">
        <v>27</v>
      </c>
      <c r="D188" s="13" t="s">
        <v>1675</v>
      </c>
      <c r="E188" s="75" t="s">
        <v>1705</v>
      </c>
      <c r="F188" s="7"/>
      <c r="H188" s="106"/>
    </row>
    <row r="189" spans="1:8" x14ac:dyDescent="0.25">
      <c r="A189" s="5" t="s">
        <v>192</v>
      </c>
      <c r="B189" s="5" t="s">
        <v>42</v>
      </c>
      <c r="C189" s="106" t="s">
        <v>36</v>
      </c>
      <c r="D189" s="13" t="s">
        <v>1675</v>
      </c>
      <c r="E189" s="75" t="s">
        <v>1705</v>
      </c>
      <c r="F189" s="7"/>
      <c r="H189" s="106"/>
    </row>
    <row r="190" spans="1:8" x14ac:dyDescent="0.25">
      <c r="A190" s="5" t="s">
        <v>389</v>
      </c>
      <c r="B190" s="5" t="s">
        <v>217</v>
      </c>
      <c r="C190" s="106" t="s">
        <v>9</v>
      </c>
      <c r="D190" s="13" t="s">
        <v>70</v>
      </c>
      <c r="E190" s="75" t="s">
        <v>1706</v>
      </c>
      <c r="F190" s="7"/>
      <c r="H190" s="106"/>
    </row>
    <row r="191" spans="1:8" x14ac:dyDescent="0.25">
      <c r="A191" s="5" t="s">
        <v>193</v>
      </c>
      <c r="B191" s="5" t="s">
        <v>194</v>
      </c>
      <c r="C191" s="106" t="s">
        <v>24</v>
      </c>
      <c r="D191" s="13" t="s">
        <v>1675</v>
      </c>
      <c r="E191" s="75" t="s">
        <v>1705</v>
      </c>
      <c r="F191" s="7"/>
      <c r="H191" s="106"/>
    </row>
    <row r="192" spans="1:8" x14ac:dyDescent="0.25">
      <c r="A192" s="5" t="s">
        <v>1716</v>
      </c>
      <c r="B192" s="5" t="s">
        <v>1715</v>
      </c>
      <c r="C192" s="106" t="s">
        <v>6</v>
      </c>
      <c r="D192" s="96" t="s">
        <v>10</v>
      </c>
      <c r="E192" s="95" t="s">
        <v>1705</v>
      </c>
      <c r="F192" s="7"/>
      <c r="H192" s="106"/>
    </row>
    <row r="193" spans="1:8" x14ac:dyDescent="0.25">
      <c r="A193" s="136" t="s">
        <v>1747</v>
      </c>
      <c r="B193" s="136" t="s">
        <v>264</v>
      </c>
      <c r="C193" s="136" t="s">
        <v>28</v>
      </c>
      <c r="D193" s="137" t="s">
        <v>67</v>
      </c>
      <c r="E193" s="136" t="s">
        <v>1706</v>
      </c>
      <c r="F193" s="7"/>
      <c r="H193" s="106"/>
    </row>
    <row r="194" spans="1:8" x14ac:dyDescent="0.25">
      <c r="A194" s="5" t="s">
        <v>195</v>
      </c>
      <c r="B194" s="5" t="s">
        <v>196</v>
      </c>
      <c r="C194" s="106" t="s">
        <v>9</v>
      </c>
      <c r="D194" s="13" t="s">
        <v>10</v>
      </c>
      <c r="E194" s="75" t="s">
        <v>1705</v>
      </c>
      <c r="F194" s="7"/>
      <c r="H194" s="106"/>
    </row>
    <row r="195" spans="1:8" x14ac:dyDescent="0.25">
      <c r="A195" s="114" t="s">
        <v>1584</v>
      </c>
      <c r="B195" s="114" t="s">
        <v>1726</v>
      </c>
      <c r="C195" s="106" t="s">
        <v>28</v>
      </c>
      <c r="D195" s="115" t="s">
        <v>67</v>
      </c>
      <c r="E195" s="114" t="s">
        <v>1706</v>
      </c>
      <c r="F195" s="7"/>
      <c r="H195" s="106"/>
    </row>
    <row r="196" spans="1:8" x14ac:dyDescent="0.25">
      <c r="A196" s="5" t="s">
        <v>391</v>
      </c>
      <c r="B196" s="5" t="s">
        <v>230</v>
      </c>
      <c r="C196" s="106" t="s">
        <v>1713</v>
      </c>
      <c r="D196" s="13" t="s">
        <v>67</v>
      </c>
      <c r="E196" s="75" t="s">
        <v>1706</v>
      </c>
      <c r="F196" s="7"/>
      <c r="H196" s="106"/>
    </row>
    <row r="197" spans="1:8" x14ac:dyDescent="0.25">
      <c r="A197" s="5" t="s">
        <v>392</v>
      </c>
      <c r="B197" s="5" t="s">
        <v>170</v>
      </c>
      <c r="C197" s="106" t="s">
        <v>36</v>
      </c>
      <c r="D197" s="13" t="s">
        <v>70</v>
      </c>
      <c r="E197" s="75" t="s">
        <v>1706</v>
      </c>
      <c r="F197" s="7"/>
      <c r="H197" s="106"/>
    </row>
    <row r="198" spans="1:8" x14ac:dyDescent="0.25">
      <c r="A198" s="5" t="s">
        <v>19</v>
      </c>
      <c r="B198" s="5" t="s">
        <v>69</v>
      </c>
      <c r="C198" s="106" t="s">
        <v>36</v>
      </c>
      <c r="D198" s="13" t="s">
        <v>1675</v>
      </c>
      <c r="E198" s="75" t="s">
        <v>1705</v>
      </c>
      <c r="F198" s="7"/>
      <c r="H198" s="106"/>
    </row>
    <row r="199" spans="1:8" x14ac:dyDescent="0.25">
      <c r="A199" s="5" t="s">
        <v>393</v>
      </c>
      <c r="B199" s="5" t="s">
        <v>212</v>
      </c>
      <c r="C199" s="106" t="s">
        <v>6</v>
      </c>
      <c r="D199" s="13" t="s">
        <v>70</v>
      </c>
      <c r="E199" s="75" t="s">
        <v>1706</v>
      </c>
      <c r="F199" s="7"/>
      <c r="H199" s="106"/>
    </row>
    <row r="200" spans="1:8" x14ac:dyDescent="0.25">
      <c r="A200" s="121" t="s">
        <v>202</v>
      </c>
      <c r="B200" s="121" t="s">
        <v>203</v>
      </c>
      <c r="C200" s="106" t="s">
        <v>6</v>
      </c>
      <c r="D200" s="122" t="s">
        <v>1743</v>
      </c>
      <c r="E200" s="121" t="s">
        <v>1705</v>
      </c>
      <c r="F200" s="7"/>
      <c r="H200" s="106"/>
    </row>
    <row r="201" spans="1:8" x14ac:dyDescent="0.25">
      <c r="A201" s="5" t="s">
        <v>395</v>
      </c>
      <c r="B201" s="5" t="s">
        <v>396</v>
      </c>
      <c r="C201" s="106" t="s">
        <v>27</v>
      </c>
      <c r="D201" s="122" t="s">
        <v>1742</v>
      </c>
      <c r="E201" s="75" t="s">
        <v>1706</v>
      </c>
      <c r="F201" s="7"/>
      <c r="H201" s="106"/>
    </row>
    <row r="202" spans="1:8" x14ac:dyDescent="0.25">
      <c r="A202" s="5" t="s">
        <v>397</v>
      </c>
      <c r="B202" s="5" t="s">
        <v>398</v>
      </c>
      <c r="C202" s="106" t="s">
        <v>9</v>
      </c>
      <c r="D202" s="13" t="s">
        <v>67</v>
      </c>
      <c r="E202" s="75" t="s">
        <v>1706</v>
      </c>
      <c r="F202" s="7"/>
      <c r="H202" s="106"/>
    </row>
    <row r="203" spans="1:8" x14ac:dyDescent="0.25">
      <c r="A203" s="5" t="s">
        <v>399</v>
      </c>
      <c r="B203" s="5" t="s">
        <v>400</v>
      </c>
      <c r="C203" s="106" t="s">
        <v>1713</v>
      </c>
      <c r="D203" s="13" t="s">
        <v>70</v>
      </c>
      <c r="E203" s="75" t="s">
        <v>1706</v>
      </c>
      <c r="F203" s="7"/>
      <c r="H203" s="106"/>
    </row>
    <row r="204" spans="1:8" x14ac:dyDescent="0.25">
      <c r="A204" s="5" t="s">
        <v>401</v>
      </c>
      <c r="B204" s="5" t="s">
        <v>62</v>
      </c>
      <c r="C204" s="106" t="s">
        <v>27</v>
      </c>
      <c r="D204" s="13" t="s">
        <v>67</v>
      </c>
      <c r="E204" s="75" t="s">
        <v>1706</v>
      </c>
      <c r="F204" s="7"/>
      <c r="H204" s="106"/>
    </row>
    <row r="205" spans="1:8" x14ac:dyDescent="0.25">
      <c r="A205" s="5" t="s">
        <v>204</v>
      </c>
      <c r="B205" s="5" t="s">
        <v>203</v>
      </c>
      <c r="C205" s="106" t="s">
        <v>27</v>
      </c>
      <c r="D205" s="122" t="s">
        <v>1743</v>
      </c>
      <c r="E205" s="75" t="s">
        <v>1705</v>
      </c>
      <c r="F205" s="7"/>
      <c r="H205" s="106"/>
    </row>
    <row r="206" spans="1:8" x14ac:dyDescent="0.25">
      <c r="A206" s="106" t="s">
        <v>402</v>
      </c>
      <c r="B206" s="106" t="s">
        <v>206</v>
      </c>
      <c r="C206" s="106" t="s">
        <v>28</v>
      </c>
      <c r="D206" s="122" t="s">
        <v>1742</v>
      </c>
      <c r="E206" s="106" t="s">
        <v>1706</v>
      </c>
      <c r="F206" s="7"/>
      <c r="H206" s="106"/>
    </row>
    <row r="207" spans="1:8" x14ac:dyDescent="0.25">
      <c r="A207" s="5" t="s">
        <v>207</v>
      </c>
      <c r="B207" s="5" t="s">
        <v>208</v>
      </c>
      <c r="C207" s="121" t="s">
        <v>17</v>
      </c>
      <c r="D207" s="13" t="s">
        <v>10</v>
      </c>
      <c r="E207" s="75" t="s">
        <v>1705</v>
      </c>
      <c r="F207" s="7"/>
      <c r="H207" s="106"/>
    </row>
    <row r="208" spans="1:8" x14ac:dyDescent="0.25">
      <c r="A208" s="5" t="s">
        <v>207</v>
      </c>
      <c r="B208" s="5" t="s">
        <v>209</v>
      </c>
      <c r="C208" s="121" t="s">
        <v>27</v>
      </c>
      <c r="D208" s="122" t="s">
        <v>1743</v>
      </c>
      <c r="E208" s="75" t="s">
        <v>1705</v>
      </c>
      <c r="F208" s="7"/>
      <c r="H208" s="106"/>
    </row>
    <row r="209" spans="1:8" x14ac:dyDescent="0.25">
      <c r="A209" s="5" t="s">
        <v>207</v>
      </c>
      <c r="B209" s="5" t="s">
        <v>206</v>
      </c>
      <c r="C209" s="121" t="s">
        <v>1713</v>
      </c>
      <c r="D209" s="13" t="s">
        <v>10</v>
      </c>
      <c r="E209" s="75" t="s">
        <v>1705</v>
      </c>
      <c r="F209" s="7"/>
    </row>
    <row r="210" spans="1:8" x14ac:dyDescent="0.25">
      <c r="A210" s="5" t="s">
        <v>207</v>
      </c>
      <c r="B210" s="5" t="s">
        <v>92</v>
      </c>
      <c r="C210" s="121" t="s">
        <v>17</v>
      </c>
      <c r="D210" s="13" t="s">
        <v>67</v>
      </c>
      <c r="E210" s="75" t="s">
        <v>1706</v>
      </c>
      <c r="F210" s="7"/>
      <c r="H210" s="106"/>
    </row>
    <row r="211" spans="1:8" x14ac:dyDescent="0.25">
      <c r="A211" s="5" t="s">
        <v>403</v>
      </c>
      <c r="B211" s="5" t="s">
        <v>94</v>
      </c>
      <c r="C211" t="s">
        <v>9</v>
      </c>
      <c r="D211" s="122" t="s">
        <v>1742</v>
      </c>
      <c r="E211" s="75" t="s">
        <v>1706</v>
      </c>
      <c r="F211" s="7"/>
      <c r="H211" s="106"/>
    </row>
    <row r="212" spans="1:8" x14ac:dyDescent="0.25">
      <c r="A212" s="5" t="s">
        <v>211</v>
      </c>
      <c r="B212" s="5" t="s">
        <v>212</v>
      </c>
      <c r="C212" s="106" t="s">
        <v>27</v>
      </c>
      <c r="D212" s="122" t="s">
        <v>1743</v>
      </c>
      <c r="E212" s="75" t="s">
        <v>1705</v>
      </c>
      <c r="F212" s="7"/>
      <c r="H212" s="106"/>
    </row>
    <row r="213" spans="1:8" x14ac:dyDescent="0.25">
      <c r="A213" s="5" t="s">
        <v>404</v>
      </c>
      <c r="B213" s="5" t="s">
        <v>194</v>
      </c>
      <c r="C213" s="106" t="s">
        <v>36</v>
      </c>
      <c r="D213" s="13" t="s">
        <v>67</v>
      </c>
      <c r="E213" s="75" t="s">
        <v>1706</v>
      </c>
      <c r="F213" s="7"/>
    </row>
    <row r="214" spans="1:8" x14ac:dyDescent="0.25">
      <c r="A214" s="5" t="s">
        <v>213</v>
      </c>
      <c r="B214" s="5" t="s">
        <v>99</v>
      </c>
      <c r="C214" s="106" t="s">
        <v>6</v>
      </c>
      <c r="D214" s="13" t="s">
        <v>10</v>
      </c>
      <c r="E214" s="75" t="s">
        <v>1705</v>
      </c>
      <c r="F214" s="7"/>
      <c r="H214" s="106"/>
    </row>
    <row r="215" spans="1:8" x14ac:dyDescent="0.25">
      <c r="A215" s="5" t="s">
        <v>405</v>
      </c>
      <c r="B215" s="5" t="s">
        <v>278</v>
      </c>
      <c r="C215" t="s">
        <v>17</v>
      </c>
      <c r="D215" s="122" t="s">
        <v>1742</v>
      </c>
      <c r="E215" s="75" t="s">
        <v>1706</v>
      </c>
      <c r="F215" s="7"/>
      <c r="H215" s="106"/>
    </row>
    <row r="216" spans="1:8" x14ac:dyDescent="0.25">
      <c r="A216" s="5" t="s">
        <v>216</v>
      </c>
      <c r="B216" s="5" t="s">
        <v>217</v>
      </c>
      <c r="C216" s="106" t="s">
        <v>27</v>
      </c>
      <c r="D216" s="122" t="s">
        <v>1743</v>
      </c>
      <c r="E216" s="75" t="s">
        <v>1705</v>
      </c>
      <c r="F216" s="7"/>
      <c r="H216" s="106"/>
    </row>
    <row r="217" spans="1:8" x14ac:dyDescent="0.25">
      <c r="A217" s="5" t="s">
        <v>407</v>
      </c>
      <c r="B217" s="5" t="s">
        <v>40</v>
      </c>
      <c r="C217" s="106" t="s">
        <v>17</v>
      </c>
      <c r="D217" s="122" t="s">
        <v>1742</v>
      </c>
      <c r="E217" s="75" t="s">
        <v>1706</v>
      </c>
      <c r="F217" s="7"/>
      <c r="H217" s="106"/>
    </row>
    <row r="218" spans="1:8" x14ac:dyDescent="0.25">
      <c r="A218" s="5" t="s">
        <v>218</v>
      </c>
      <c r="B218" s="5" t="s">
        <v>219</v>
      </c>
      <c r="C218" s="106" t="s">
        <v>1713</v>
      </c>
      <c r="D218" s="122" t="s">
        <v>1743</v>
      </c>
      <c r="E218" s="75" t="s">
        <v>1705</v>
      </c>
      <c r="F218" s="7"/>
      <c r="H218" s="106"/>
    </row>
    <row r="219" spans="1:8" x14ac:dyDescent="0.25">
      <c r="A219" s="5" t="s">
        <v>220</v>
      </c>
      <c r="B219" s="5" t="s">
        <v>221</v>
      </c>
      <c r="C219" s="106" t="s">
        <v>1713</v>
      </c>
      <c r="D219" s="13" t="s">
        <v>1673</v>
      </c>
      <c r="E219" s="75" t="s">
        <v>1705</v>
      </c>
      <c r="F219" s="7"/>
      <c r="H219" s="106"/>
    </row>
    <row r="220" spans="1:8" x14ac:dyDescent="0.25">
      <c r="A220" s="5" t="s">
        <v>222</v>
      </c>
      <c r="B220" s="5" t="s">
        <v>223</v>
      </c>
      <c r="C220" s="106" t="s">
        <v>1713</v>
      </c>
      <c r="D220" s="13" t="s">
        <v>10</v>
      </c>
      <c r="E220" s="75" t="s">
        <v>1705</v>
      </c>
      <c r="F220" s="7"/>
      <c r="H220" s="106"/>
    </row>
    <row r="221" spans="1:8" x14ac:dyDescent="0.25">
      <c r="A221" s="5" t="s">
        <v>224</v>
      </c>
      <c r="B221" s="5" t="s">
        <v>206</v>
      </c>
      <c r="C221" s="106" t="s">
        <v>9</v>
      </c>
      <c r="D221" s="13" t="s">
        <v>10</v>
      </c>
      <c r="E221" s="75" t="s">
        <v>1705</v>
      </c>
      <c r="F221" s="7"/>
      <c r="H221" s="106"/>
    </row>
    <row r="222" spans="1:8" x14ac:dyDescent="0.25">
      <c r="A222" s="5" t="s">
        <v>226</v>
      </c>
      <c r="B222" s="5" t="s">
        <v>227</v>
      </c>
      <c r="C222" s="106" t="s">
        <v>9</v>
      </c>
      <c r="D222" s="122" t="s">
        <v>1743</v>
      </c>
      <c r="E222" s="75" t="s">
        <v>1705</v>
      </c>
      <c r="F222" s="7"/>
      <c r="H222" s="106"/>
    </row>
    <row r="223" spans="1:8" x14ac:dyDescent="0.25">
      <c r="A223" s="5" t="s">
        <v>146</v>
      </c>
      <c r="B223" s="5" t="s">
        <v>228</v>
      </c>
      <c r="C223" s="106" t="s">
        <v>17</v>
      </c>
      <c r="D223" s="13" t="s">
        <v>10</v>
      </c>
      <c r="E223" s="75" t="s">
        <v>1705</v>
      </c>
      <c r="F223" s="7"/>
      <c r="H223" s="106"/>
    </row>
    <row r="224" spans="1:8" x14ac:dyDescent="0.25">
      <c r="A224" s="5" t="s">
        <v>409</v>
      </c>
      <c r="B224" s="5" t="s">
        <v>94</v>
      </c>
      <c r="C224" s="106" t="s">
        <v>27</v>
      </c>
      <c r="D224" s="122" t="s">
        <v>1742</v>
      </c>
      <c r="E224" s="75" t="s">
        <v>1706</v>
      </c>
      <c r="F224" s="7"/>
      <c r="H224" s="106"/>
    </row>
    <row r="225" spans="1:8" x14ac:dyDescent="0.25">
      <c r="A225" s="5" t="s">
        <v>410</v>
      </c>
      <c r="B225" s="5" t="s">
        <v>38</v>
      </c>
      <c r="C225" s="106" t="s">
        <v>36</v>
      </c>
      <c r="D225" s="13" t="s">
        <v>70</v>
      </c>
      <c r="E225" s="75" t="s">
        <v>1706</v>
      </c>
      <c r="F225" s="7"/>
      <c r="H225" s="106"/>
    </row>
    <row r="226" spans="1:8" x14ac:dyDescent="0.25">
      <c r="A226" s="5" t="s">
        <v>229</v>
      </c>
      <c r="B226" s="5" t="s">
        <v>230</v>
      </c>
      <c r="C226" s="106" t="s">
        <v>1713</v>
      </c>
      <c r="D226" s="13" t="s">
        <v>10</v>
      </c>
      <c r="E226" s="75" t="s">
        <v>1705</v>
      </c>
      <c r="F226" s="7"/>
      <c r="H226" s="106"/>
    </row>
    <row r="227" spans="1:8" x14ac:dyDescent="0.25">
      <c r="A227" s="5" t="s">
        <v>411</v>
      </c>
      <c r="B227" s="5" t="s">
        <v>412</v>
      </c>
      <c r="C227" s="106" t="s">
        <v>36</v>
      </c>
      <c r="D227" s="122" t="s">
        <v>1742</v>
      </c>
      <c r="E227" s="75" t="s">
        <v>1706</v>
      </c>
      <c r="F227" s="7"/>
      <c r="H227" s="106"/>
    </row>
    <row r="228" spans="1:8" x14ac:dyDescent="0.25">
      <c r="A228" s="5" t="s">
        <v>413</v>
      </c>
      <c r="B228" s="5" t="s">
        <v>414</v>
      </c>
      <c r="C228" s="106" t="s">
        <v>27</v>
      </c>
      <c r="D228" s="122" t="s">
        <v>1742</v>
      </c>
      <c r="E228" s="75" t="s">
        <v>1706</v>
      </c>
      <c r="F228" s="7"/>
      <c r="H228" s="106"/>
    </row>
    <row r="229" spans="1:8" x14ac:dyDescent="0.25">
      <c r="A229" s="5" t="s">
        <v>416</v>
      </c>
      <c r="B229" s="5" t="s">
        <v>417</v>
      </c>
      <c r="C229" s="106" t="s">
        <v>36</v>
      </c>
      <c r="D229" s="13" t="s">
        <v>70</v>
      </c>
      <c r="E229" s="75" t="s">
        <v>1706</v>
      </c>
      <c r="F229" s="7"/>
      <c r="H229" s="106"/>
    </row>
    <row r="230" spans="1:8" x14ac:dyDescent="0.25">
      <c r="A230" s="5" t="s">
        <v>231</v>
      </c>
      <c r="B230" s="5" t="s">
        <v>232</v>
      </c>
      <c r="C230" s="106" t="s">
        <v>27</v>
      </c>
      <c r="D230" s="13" t="s">
        <v>1675</v>
      </c>
      <c r="E230" s="75" t="s">
        <v>1705</v>
      </c>
      <c r="F230" s="7"/>
      <c r="H230" s="106"/>
    </row>
    <row r="231" spans="1:8" x14ac:dyDescent="0.25">
      <c r="A231" s="5" t="s">
        <v>233</v>
      </c>
      <c r="B231" s="5" t="s">
        <v>234</v>
      </c>
      <c r="C231" s="106" t="s">
        <v>27</v>
      </c>
      <c r="D231" s="13" t="s">
        <v>1675</v>
      </c>
      <c r="E231" s="75" t="s">
        <v>1705</v>
      </c>
      <c r="F231" s="7"/>
      <c r="H231" s="106"/>
    </row>
    <row r="232" spans="1:8" x14ac:dyDescent="0.25">
      <c r="A232" s="5" t="s">
        <v>418</v>
      </c>
      <c r="B232" s="5" t="s">
        <v>170</v>
      </c>
      <c r="C232" s="106" t="s">
        <v>36</v>
      </c>
      <c r="D232" s="13" t="s">
        <v>70</v>
      </c>
      <c r="E232" s="75" t="s">
        <v>1706</v>
      </c>
      <c r="F232" s="7"/>
      <c r="H232" s="106"/>
    </row>
    <row r="233" spans="1:8" x14ac:dyDescent="0.25">
      <c r="A233" s="5" t="s">
        <v>419</v>
      </c>
      <c r="B233" s="5" t="s">
        <v>303</v>
      </c>
      <c r="C233" s="106" t="s">
        <v>36</v>
      </c>
      <c r="D233" s="13" t="s">
        <v>70</v>
      </c>
      <c r="E233" s="75" t="s">
        <v>1706</v>
      </c>
      <c r="F233" s="7"/>
      <c r="H233" s="106"/>
    </row>
    <row r="234" spans="1:8" x14ac:dyDescent="0.25">
      <c r="A234" s="5" t="s">
        <v>420</v>
      </c>
      <c r="B234" s="5" t="s">
        <v>421</v>
      </c>
      <c r="C234" s="106" t="s">
        <v>17</v>
      </c>
      <c r="D234" s="13" t="s">
        <v>67</v>
      </c>
      <c r="E234" s="75" t="s">
        <v>1706</v>
      </c>
      <c r="F234" s="7"/>
      <c r="H234" s="106"/>
    </row>
    <row r="235" spans="1:8" x14ac:dyDescent="0.25">
      <c r="A235" s="5" t="s">
        <v>236</v>
      </c>
      <c r="B235" s="5" t="s">
        <v>237</v>
      </c>
      <c r="C235" s="106" t="s">
        <v>17</v>
      </c>
      <c r="D235" s="13" t="s">
        <v>1675</v>
      </c>
      <c r="E235" s="75" t="s">
        <v>1705</v>
      </c>
      <c r="F235" s="7"/>
      <c r="H235" s="106"/>
    </row>
    <row r="236" spans="1:8" x14ac:dyDescent="0.25">
      <c r="A236" s="5" t="s">
        <v>422</v>
      </c>
      <c r="B236" s="5" t="s">
        <v>274</v>
      </c>
      <c r="C236" s="106" t="s">
        <v>27</v>
      </c>
      <c r="D236" s="13" t="s">
        <v>67</v>
      </c>
      <c r="E236" s="75" t="s">
        <v>1706</v>
      </c>
      <c r="F236" s="7"/>
      <c r="H236" s="106"/>
    </row>
    <row r="237" spans="1:8" x14ac:dyDescent="0.25">
      <c r="A237" s="5" t="s">
        <v>423</v>
      </c>
      <c r="B237" s="5" t="s">
        <v>424</v>
      </c>
      <c r="C237" s="106" t="s">
        <v>6</v>
      </c>
      <c r="D237" s="13" t="s">
        <v>70</v>
      </c>
      <c r="E237" s="75" t="s">
        <v>1706</v>
      </c>
      <c r="F237" s="7"/>
      <c r="H237" s="106"/>
    </row>
    <row r="238" spans="1:8" x14ac:dyDescent="0.25">
      <c r="A238" s="5" t="s">
        <v>238</v>
      </c>
      <c r="B238" s="5" t="s">
        <v>239</v>
      </c>
      <c r="C238" s="106" t="s">
        <v>27</v>
      </c>
      <c r="D238" s="13" t="s">
        <v>10</v>
      </c>
      <c r="E238" s="75" t="s">
        <v>1705</v>
      </c>
      <c r="F238" s="7"/>
      <c r="H238" s="106"/>
    </row>
    <row r="239" spans="1:8" x14ac:dyDescent="0.25">
      <c r="A239" s="5" t="s">
        <v>427</v>
      </c>
      <c r="B239" s="5" t="s">
        <v>114</v>
      </c>
      <c r="C239" s="106" t="s">
        <v>17</v>
      </c>
      <c r="D239" s="122" t="s">
        <v>1742</v>
      </c>
      <c r="E239" s="75" t="s">
        <v>1706</v>
      </c>
      <c r="F239" s="7"/>
      <c r="H239" s="106"/>
    </row>
    <row r="240" spans="1:8" x14ac:dyDescent="0.25">
      <c r="A240" s="5" t="s">
        <v>428</v>
      </c>
      <c r="B240" s="5" t="s">
        <v>62</v>
      </c>
      <c r="C240" s="106" t="s">
        <v>1713</v>
      </c>
      <c r="D240" s="13" t="s">
        <v>67</v>
      </c>
      <c r="E240" s="75" t="s">
        <v>1706</v>
      </c>
      <c r="F240" s="7"/>
      <c r="H240" s="106"/>
    </row>
    <row r="241" spans="1:9" x14ac:dyDescent="0.25">
      <c r="A241" s="5" t="s">
        <v>240</v>
      </c>
      <c r="B241" s="5" t="s">
        <v>62</v>
      </c>
      <c r="C241" s="106" t="s">
        <v>17</v>
      </c>
      <c r="D241" s="122" t="s">
        <v>1743</v>
      </c>
      <c r="E241" s="75" t="s">
        <v>1705</v>
      </c>
      <c r="F241" s="7"/>
      <c r="H241" s="106"/>
    </row>
    <row r="242" spans="1:9" x14ac:dyDescent="0.25">
      <c r="A242" s="5" t="s">
        <v>241</v>
      </c>
      <c r="B242" s="5" t="s">
        <v>105</v>
      </c>
      <c r="C242" s="106" t="s">
        <v>27</v>
      </c>
      <c r="D242" s="13" t="s">
        <v>10</v>
      </c>
      <c r="E242" s="75" t="s">
        <v>1705</v>
      </c>
      <c r="F242" s="7"/>
      <c r="H242" s="106"/>
    </row>
    <row r="243" spans="1:9" x14ac:dyDescent="0.25">
      <c r="A243" s="5" t="s">
        <v>241</v>
      </c>
      <c r="B243" s="5" t="s">
        <v>242</v>
      </c>
      <c r="C243" s="106" t="s">
        <v>1713</v>
      </c>
      <c r="D243" s="13" t="s">
        <v>1675</v>
      </c>
      <c r="E243" s="75" t="s">
        <v>1705</v>
      </c>
      <c r="F243" s="7"/>
      <c r="H243" s="106"/>
    </row>
    <row r="244" spans="1:9" x14ac:dyDescent="0.25">
      <c r="A244" s="5" t="s">
        <v>243</v>
      </c>
      <c r="B244" s="5" t="s">
        <v>244</v>
      </c>
      <c r="C244" s="106" t="s">
        <v>27</v>
      </c>
      <c r="D244" s="13" t="s">
        <v>1675</v>
      </c>
      <c r="E244" s="75" t="s">
        <v>1705</v>
      </c>
      <c r="F244" s="7"/>
      <c r="H244" s="106"/>
    </row>
    <row r="245" spans="1:9" x14ac:dyDescent="0.25">
      <c r="A245" s="5" t="s">
        <v>429</v>
      </c>
      <c r="B245" s="5" t="s">
        <v>430</v>
      </c>
      <c r="C245" s="106" t="s">
        <v>36</v>
      </c>
      <c r="D245" s="122" t="s">
        <v>1742</v>
      </c>
      <c r="E245" s="75" t="s">
        <v>1706</v>
      </c>
      <c r="F245" s="7"/>
      <c r="H245" s="106"/>
    </row>
    <row r="246" spans="1:9" x14ac:dyDescent="0.25">
      <c r="A246" s="5" t="s">
        <v>431</v>
      </c>
      <c r="B246" s="5" t="s">
        <v>432</v>
      </c>
      <c r="C246" s="106" t="s">
        <v>17</v>
      </c>
      <c r="D246" s="122" t="s">
        <v>1742</v>
      </c>
      <c r="E246" s="75" t="s">
        <v>1706</v>
      </c>
      <c r="F246" s="7"/>
      <c r="H246" s="106"/>
    </row>
    <row r="247" spans="1:9" x14ac:dyDescent="0.25">
      <c r="A247" s="121" t="s">
        <v>1731</v>
      </c>
      <c r="B247" s="121" t="s">
        <v>62</v>
      </c>
      <c r="C247" s="106" t="s">
        <v>28</v>
      </c>
      <c r="D247" s="122" t="s">
        <v>67</v>
      </c>
      <c r="E247" s="121" t="s">
        <v>1706</v>
      </c>
      <c r="F247" s="7"/>
      <c r="H247" s="106"/>
      <c r="I247" s="106"/>
    </row>
    <row r="248" spans="1:9" x14ac:dyDescent="0.25">
      <c r="A248" s="5" t="s">
        <v>435</v>
      </c>
      <c r="B248" s="5" t="s">
        <v>278</v>
      </c>
      <c r="C248" s="106" t="s">
        <v>1713</v>
      </c>
      <c r="D248" s="13" t="s">
        <v>67</v>
      </c>
      <c r="E248" s="75" t="s">
        <v>1706</v>
      </c>
      <c r="F248" s="7"/>
    </row>
    <row r="249" spans="1:9" x14ac:dyDescent="0.25">
      <c r="F249" s="7"/>
    </row>
    <row r="250" spans="1:9" x14ac:dyDescent="0.25">
      <c r="F250" s="7"/>
    </row>
    <row r="251" spans="1:9" x14ac:dyDescent="0.25">
      <c r="F251" s="7"/>
    </row>
    <row r="252" spans="1:9" x14ac:dyDescent="0.25">
      <c r="F252" s="7"/>
    </row>
    <row r="253" spans="1:9" x14ac:dyDescent="0.25">
      <c r="F253" s="7"/>
    </row>
    <row r="254" spans="1:9" ht="15" customHeight="1" x14ac:dyDescent="0.25">
      <c r="F254" s="7"/>
    </row>
    <row r="255" spans="1:9" x14ac:dyDescent="0.25">
      <c r="F255" s="7"/>
    </row>
    <row r="256" spans="1:9" x14ac:dyDescent="0.25">
      <c r="F256" s="7"/>
    </row>
    <row r="257" spans="6:6" x14ac:dyDescent="0.25">
      <c r="F257" s="7"/>
    </row>
    <row r="258" spans="6:6" x14ac:dyDescent="0.25">
      <c r="F258" s="7"/>
    </row>
    <row r="259" spans="6:6" x14ac:dyDescent="0.25">
      <c r="F259" s="7"/>
    </row>
    <row r="260" spans="6:6" x14ac:dyDescent="0.25">
      <c r="F260" s="7"/>
    </row>
    <row r="261" spans="6:6" x14ac:dyDescent="0.25">
      <c r="F261" s="7"/>
    </row>
    <row r="262" spans="6:6" x14ac:dyDescent="0.25">
      <c r="F262" s="7"/>
    </row>
    <row r="263" spans="6:6" x14ac:dyDescent="0.25">
      <c r="F263" s="7"/>
    </row>
    <row r="264" spans="6:6" x14ac:dyDescent="0.25">
      <c r="F264" s="7"/>
    </row>
    <row r="265" spans="6:6" x14ac:dyDescent="0.25">
      <c r="F265" s="7"/>
    </row>
    <row r="266" spans="6:6" x14ac:dyDescent="0.25">
      <c r="F266" s="7"/>
    </row>
    <row r="267" spans="6:6" x14ac:dyDescent="0.25">
      <c r="F267" s="7"/>
    </row>
    <row r="268" spans="6:6" x14ac:dyDescent="0.25">
      <c r="F268" s="7"/>
    </row>
    <row r="269" spans="6:6" x14ac:dyDescent="0.25">
      <c r="F269" s="7"/>
    </row>
    <row r="270" spans="6:6" x14ac:dyDescent="0.25">
      <c r="F270" s="7"/>
    </row>
    <row r="271" spans="6:6" x14ac:dyDescent="0.25">
      <c r="F271" s="7"/>
    </row>
    <row r="272" spans="6:6" x14ac:dyDescent="0.25">
      <c r="F272" s="7"/>
    </row>
    <row r="273" spans="6:6" x14ac:dyDescent="0.25">
      <c r="F273" s="7"/>
    </row>
    <row r="274" spans="6:6" x14ac:dyDescent="0.25">
      <c r="F274" s="7"/>
    </row>
    <row r="275" spans="6:6" x14ac:dyDescent="0.25">
      <c r="F275" s="7"/>
    </row>
    <row r="276" spans="6:6" x14ac:dyDescent="0.25">
      <c r="F276" s="7"/>
    </row>
    <row r="277" spans="6:6" x14ac:dyDescent="0.25">
      <c r="F277" s="7"/>
    </row>
    <row r="278" spans="6:6" x14ac:dyDescent="0.25">
      <c r="F278" s="7"/>
    </row>
    <row r="279" spans="6:6" x14ac:dyDescent="0.25">
      <c r="F279" s="7"/>
    </row>
    <row r="280" spans="6:6" x14ac:dyDescent="0.25">
      <c r="F280" s="7"/>
    </row>
    <row r="281" spans="6:6" x14ac:dyDescent="0.25">
      <c r="F281" s="7"/>
    </row>
    <row r="282" spans="6:6" x14ac:dyDescent="0.25">
      <c r="F282" s="7"/>
    </row>
    <row r="283" spans="6:6" x14ac:dyDescent="0.25">
      <c r="F283" s="7"/>
    </row>
    <row r="284" spans="6:6" x14ac:dyDescent="0.25">
      <c r="F284" s="7"/>
    </row>
    <row r="285" spans="6:6" x14ac:dyDescent="0.25">
      <c r="F285" s="7"/>
    </row>
    <row r="286" spans="6:6" x14ac:dyDescent="0.25">
      <c r="F286" s="7"/>
    </row>
    <row r="287" spans="6:6" x14ac:dyDescent="0.25">
      <c r="F287" s="7"/>
    </row>
    <row r="288" spans="6:6" x14ac:dyDescent="0.25">
      <c r="F288" s="7"/>
    </row>
    <row r="289" spans="6:6" x14ac:dyDescent="0.25">
      <c r="F289" s="7"/>
    </row>
    <row r="290" spans="6:6" x14ac:dyDescent="0.25">
      <c r="F290" s="7"/>
    </row>
    <row r="291" spans="6:6" x14ac:dyDescent="0.25">
      <c r="F291" s="7"/>
    </row>
    <row r="292" spans="6:6" x14ac:dyDescent="0.25">
      <c r="F292" s="7"/>
    </row>
    <row r="293" spans="6:6" x14ac:dyDescent="0.25">
      <c r="F293" s="7"/>
    </row>
    <row r="294" spans="6:6" x14ac:dyDescent="0.25">
      <c r="F294" s="7"/>
    </row>
    <row r="295" spans="6:6" x14ac:dyDescent="0.25">
      <c r="F295" s="7"/>
    </row>
    <row r="296" spans="6:6" x14ac:dyDescent="0.25">
      <c r="F296" s="7"/>
    </row>
    <row r="297" spans="6:6" x14ac:dyDescent="0.25">
      <c r="F297" s="7"/>
    </row>
    <row r="298" spans="6:6" x14ac:dyDescent="0.25">
      <c r="F298" s="7"/>
    </row>
    <row r="299" spans="6:6" x14ac:dyDescent="0.25">
      <c r="F299" s="7"/>
    </row>
    <row r="300" spans="6:6" x14ac:dyDescent="0.25">
      <c r="F300" s="7"/>
    </row>
    <row r="301" spans="6:6" x14ac:dyDescent="0.25">
      <c r="F301" s="7"/>
    </row>
    <row r="302" spans="6:6" x14ac:dyDescent="0.25">
      <c r="F302" s="7"/>
    </row>
    <row r="303" spans="6:6" x14ac:dyDescent="0.25">
      <c r="F303" s="7"/>
    </row>
    <row r="304" spans="6:6" x14ac:dyDescent="0.25">
      <c r="F304" s="7"/>
    </row>
    <row r="305" spans="6:6" x14ac:dyDescent="0.25">
      <c r="F305" s="7"/>
    </row>
    <row r="306" spans="6:6" x14ac:dyDescent="0.25">
      <c r="F306" s="7"/>
    </row>
    <row r="307" spans="6:6" x14ac:dyDescent="0.25">
      <c r="F307" s="7"/>
    </row>
    <row r="308" spans="6:6" x14ac:dyDescent="0.25">
      <c r="F308" s="7"/>
    </row>
    <row r="309" spans="6:6" x14ac:dyDescent="0.25">
      <c r="F309" s="7"/>
    </row>
    <row r="310" spans="6:6" x14ac:dyDescent="0.25">
      <c r="F310" s="7"/>
    </row>
    <row r="311" spans="6:6" x14ac:dyDescent="0.25">
      <c r="F311" s="7"/>
    </row>
    <row r="312" spans="6:6" x14ac:dyDescent="0.25">
      <c r="F312" s="7"/>
    </row>
    <row r="313" spans="6:6" x14ac:dyDescent="0.25">
      <c r="F313" s="7"/>
    </row>
    <row r="314" spans="6:6" x14ac:dyDescent="0.25">
      <c r="F314" s="7"/>
    </row>
    <row r="315" spans="6:6" x14ac:dyDescent="0.25">
      <c r="F315" s="7"/>
    </row>
    <row r="316" spans="6:6" x14ac:dyDescent="0.25">
      <c r="F316" s="7"/>
    </row>
    <row r="317" spans="6:6" x14ac:dyDescent="0.25">
      <c r="F317" s="7"/>
    </row>
    <row r="318" spans="6:6" x14ac:dyDescent="0.25">
      <c r="F318" s="7"/>
    </row>
    <row r="319" spans="6:6" x14ac:dyDescent="0.25">
      <c r="F319" s="7"/>
    </row>
    <row r="320" spans="6:6" x14ac:dyDescent="0.25">
      <c r="F320" s="7"/>
    </row>
    <row r="321" spans="6:6" x14ac:dyDescent="0.25">
      <c r="F321" s="7"/>
    </row>
    <row r="322" spans="6:6" x14ac:dyDescent="0.25">
      <c r="F322" s="7"/>
    </row>
    <row r="323" spans="6:6" x14ac:dyDescent="0.25">
      <c r="F323" s="7"/>
    </row>
    <row r="324" spans="6:6" x14ac:dyDescent="0.25">
      <c r="F324" s="7"/>
    </row>
    <row r="325" spans="6:6" x14ac:dyDescent="0.25">
      <c r="F325" s="7"/>
    </row>
    <row r="326" spans="6:6" x14ac:dyDescent="0.25">
      <c r="F326" s="7"/>
    </row>
    <row r="327" spans="6:6" x14ac:dyDescent="0.25">
      <c r="F327" s="7"/>
    </row>
    <row r="328" spans="6:6" x14ac:dyDescent="0.25">
      <c r="F328" s="7"/>
    </row>
    <row r="329" spans="6:6" x14ac:dyDescent="0.25">
      <c r="F329" s="7"/>
    </row>
    <row r="330" spans="6:6" x14ac:dyDescent="0.25">
      <c r="F330" s="7"/>
    </row>
    <row r="331" spans="6:6" x14ac:dyDescent="0.25">
      <c r="F331" s="7"/>
    </row>
    <row r="332" spans="6:6" x14ac:dyDescent="0.25">
      <c r="F332" s="7"/>
    </row>
    <row r="333" spans="6:6" x14ac:dyDescent="0.25">
      <c r="F333" s="7"/>
    </row>
    <row r="334" spans="6:6" x14ac:dyDescent="0.25">
      <c r="F334" s="7"/>
    </row>
    <row r="335" spans="6:6" x14ac:dyDescent="0.25">
      <c r="F335" s="7"/>
    </row>
    <row r="336" spans="6:6" x14ac:dyDescent="0.25">
      <c r="F336" s="7"/>
    </row>
    <row r="337" spans="6:6" x14ac:dyDescent="0.25">
      <c r="F337" s="7"/>
    </row>
    <row r="338" spans="6:6" x14ac:dyDescent="0.25">
      <c r="F338" s="7"/>
    </row>
    <row r="339" spans="6:6" x14ac:dyDescent="0.25">
      <c r="F339" s="7"/>
    </row>
    <row r="340" spans="6:6" x14ac:dyDescent="0.25">
      <c r="F340" s="7"/>
    </row>
    <row r="341" spans="6:6" x14ac:dyDescent="0.25">
      <c r="F341" s="7"/>
    </row>
    <row r="342" spans="6:6" x14ac:dyDescent="0.25">
      <c r="F342" s="7"/>
    </row>
    <row r="343" spans="6:6" x14ac:dyDescent="0.25">
      <c r="F343" s="7"/>
    </row>
    <row r="344" spans="6:6" x14ac:dyDescent="0.25">
      <c r="F344" s="7"/>
    </row>
    <row r="345" spans="6:6" x14ac:dyDescent="0.25">
      <c r="F345" s="7"/>
    </row>
    <row r="346" spans="6:6" x14ac:dyDescent="0.25">
      <c r="F346" s="7"/>
    </row>
    <row r="347" spans="6:6" x14ac:dyDescent="0.25">
      <c r="F347" s="7"/>
    </row>
    <row r="348" spans="6:6" x14ac:dyDescent="0.25">
      <c r="F348" s="7"/>
    </row>
    <row r="349" spans="6:6" x14ac:dyDescent="0.25">
      <c r="F349" s="7"/>
    </row>
    <row r="350" spans="6:6" x14ac:dyDescent="0.25">
      <c r="F350" s="7"/>
    </row>
    <row r="351" spans="6:6" x14ac:dyDescent="0.25">
      <c r="F351" s="7"/>
    </row>
    <row r="352" spans="6:6" x14ac:dyDescent="0.25">
      <c r="F352" s="7"/>
    </row>
    <row r="353" spans="6:6" x14ac:dyDescent="0.25">
      <c r="F353" s="7"/>
    </row>
    <row r="354" spans="6:6" x14ac:dyDescent="0.25">
      <c r="F354" s="7"/>
    </row>
    <row r="355" spans="6:6" x14ac:dyDescent="0.25">
      <c r="F355" s="7"/>
    </row>
    <row r="356" spans="6:6" x14ac:dyDescent="0.25">
      <c r="F356" s="7"/>
    </row>
    <row r="357" spans="6:6" x14ac:dyDescent="0.25">
      <c r="F357" s="7"/>
    </row>
    <row r="358" spans="6:6" x14ac:dyDescent="0.25">
      <c r="F358" s="7"/>
    </row>
    <row r="359" spans="6:6" x14ac:dyDescent="0.25">
      <c r="F359" s="7"/>
    </row>
    <row r="360" spans="6:6" x14ac:dyDescent="0.25">
      <c r="F360" s="7"/>
    </row>
    <row r="361" spans="6:6" x14ac:dyDescent="0.25">
      <c r="F361" s="7"/>
    </row>
    <row r="362" spans="6:6" x14ac:dyDescent="0.25">
      <c r="F362" s="7"/>
    </row>
    <row r="363" spans="6:6" x14ac:dyDescent="0.25">
      <c r="F363" s="7"/>
    </row>
    <row r="364" spans="6:6" x14ac:dyDescent="0.25">
      <c r="F364" s="7"/>
    </row>
    <row r="365" spans="6:6" x14ac:dyDescent="0.25">
      <c r="F365" s="7"/>
    </row>
    <row r="366" spans="6:6" x14ac:dyDescent="0.25">
      <c r="F366" s="7"/>
    </row>
    <row r="367" spans="6:6" x14ac:dyDescent="0.25">
      <c r="F367" s="7"/>
    </row>
    <row r="368" spans="6:6" x14ac:dyDescent="0.25">
      <c r="F368" s="7"/>
    </row>
    <row r="369" spans="6:6" x14ac:dyDescent="0.25">
      <c r="F369" s="7"/>
    </row>
    <row r="370" spans="6:6" x14ac:dyDescent="0.25">
      <c r="F370" s="7"/>
    </row>
    <row r="371" spans="6:6" x14ac:dyDescent="0.25">
      <c r="F371" s="7"/>
    </row>
    <row r="372" spans="6:6" x14ac:dyDescent="0.25">
      <c r="F372" s="7"/>
    </row>
    <row r="373" spans="6:6" x14ac:dyDescent="0.25">
      <c r="F373" s="7"/>
    </row>
    <row r="374" spans="6:6" x14ac:dyDescent="0.25">
      <c r="F374" s="7"/>
    </row>
    <row r="375" spans="6:6" x14ac:dyDescent="0.25">
      <c r="F375" s="7"/>
    </row>
    <row r="376" spans="6:6" x14ac:dyDescent="0.25">
      <c r="F376" s="7"/>
    </row>
    <row r="377" spans="6:6" x14ac:dyDescent="0.25">
      <c r="F377" s="7"/>
    </row>
    <row r="378" spans="6:6" x14ac:dyDescent="0.25">
      <c r="F378" s="7"/>
    </row>
    <row r="379" spans="6:6" x14ac:dyDescent="0.25">
      <c r="F379" s="7"/>
    </row>
    <row r="380" spans="6:6" x14ac:dyDescent="0.25">
      <c r="F380" s="7"/>
    </row>
    <row r="381" spans="6:6" x14ac:dyDescent="0.25">
      <c r="F381" s="7"/>
    </row>
    <row r="382" spans="6:6" x14ac:dyDescent="0.25">
      <c r="F382" s="7"/>
    </row>
    <row r="383" spans="6:6" x14ac:dyDescent="0.25">
      <c r="F383" s="7"/>
    </row>
    <row r="384" spans="6:6" x14ac:dyDescent="0.25">
      <c r="F384" s="7"/>
    </row>
    <row r="385" spans="6:14" x14ac:dyDescent="0.25">
      <c r="F385" s="7"/>
    </row>
    <row r="386" spans="6:14" x14ac:dyDescent="0.25">
      <c r="F386" s="7"/>
    </row>
    <row r="387" spans="6:14" x14ac:dyDescent="0.25">
      <c r="F387" s="7"/>
    </row>
    <row r="388" spans="6:14" x14ac:dyDescent="0.25">
      <c r="F388" s="7"/>
    </row>
    <row r="389" spans="6:14" x14ac:dyDescent="0.25">
      <c r="F389" s="7"/>
    </row>
    <row r="390" spans="6:14" x14ac:dyDescent="0.25">
      <c r="F390" s="7"/>
    </row>
    <row r="391" spans="6:14" x14ac:dyDescent="0.25">
      <c r="F391" s="7"/>
    </row>
    <row r="392" spans="6:14" x14ac:dyDescent="0.25">
      <c r="F392" s="7"/>
    </row>
    <row r="393" spans="6:14" x14ac:dyDescent="0.25">
      <c r="F393" s="7"/>
    </row>
    <row r="394" spans="6:14" x14ac:dyDescent="0.25">
      <c r="F394" s="7"/>
    </row>
    <row r="395" spans="6:14" x14ac:dyDescent="0.25">
      <c r="F395" s="7"/>
    </row>
    <row r="396" spans="6:14" x14ac:dyDescent="0.25">
      <c r="F396" s="7"/>
    </row>
    <row r="397" spans="6:14" x14ac:dyDescent="0.25">
      <c r="F397" s="7"/>
    </row>
    <row r="398" spans="6:14" x14ac:dyDescent="0.25">
      <c r="F398" s="7"/>
      <c r="N398" s="13"/>
    </row>
    <row r="399" spans="6:14" x14ac:dyDescent="0.25">
      <c r="F399" s="7"/>
      <c r="N399" s="13"/>
    </row>
    <row r="400" spans="6:14" x14ac:dyDescent="0.25">
      <c r="F400" s="7"/>
      <c r="N400" s="13"/>
    </row>
    <row r="401" spans="6:14" x14ac:dyDescent="0.25">
      <c r="F401" s="7"/>
      <c r="N401" s="13"/>
    </row>
    <row r="402" spans="6:14" x14ac:dyDescent="0.25">
      <c r="N402" s="13"/>
    </row>
    <row r="728" spans="14:14" x14ac:dyDescent="0.25">
      <c r="N728" s="13"/>
    </row>
    <row r="729" spans="14:14" x14ac:dyDescent="0.25">
      <c r="N729" s="13"/>
    </row>
    <row r="1003" spans="6:6" x14ac:dyDescent="0.25">
      <c r="F1003" s="14"/>
    </row>
  </sheetData>
  <sortState xmlns:xlrd2="http://schemas.microsoft.com/office/spreadsheetml/2017/richdata2" ref="A2:E1003">
    <sortCondition ref="A2:A1003"/>
  </sortState>
  <mergeCells count="2">
    <mergeCell ref="L7:M7"/>
    <mergeCell ref="L22:M22"/>
  </mergeCells>
  <pageMargins left="0.7" right="0.7" top="0.75" bottom="0.75" header="0.3" footer="0.3"/>
  <pageSetup orientation="portrait" horizontalDpi="4294967293"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6E8BC-8136-4852-90D7-BD961CAF4C3F}">
  <sheetPr>
    <tabColor theme="7" tint="0.79998168889431442"/>
  </sheetPr>
  <dimension ref="A1:AB1181"/>
  <sheetViews>
    <sheetView zoomScale="80" zoomScaleNormal="80" workbookViewId="0">
      <selection activeCell="W15" sqref="W15"/>
    </sheetView>
  </sheetViews>
  <sheetFormatPr defaultRowHeight="15" x14ac:dyDescent="0.25"/>
  <cols>
    <col min="1" max="1" width="17.85546875" style="39" bestFit="1" customWidth="1"/>
    <col min="2" max="2" width="15.28515625" style="39" bestFit="1" customWidth="1"/>
    <col min="3" max="3" width="6.42578125" style="35" bestFit="1" customWidth="1"/>
    <col min="4" max="4" width="6.28515625" style="35" bestFit="1" customWidth="1"/>
    <col min="5" max="5" width="8.85546875" style="35" bestFit="1" customWidth="1"/>
    <col min="6" max="6" width="13" style="41" bestFit="1" customWidth="1"/>
    <col min="7" max="8" width="9.140625" style="5"/>
    <col min="9" max="9" width="10.28515625" style="5" bestFit="1" customWidth="1"/>
    <col min="10" max="10" width="9.140625" style="5"/>
    <col min="11" max="11" width="10.28515625" style="5" bestFit="1" customWidth="1"/>
    <col min="12" max="12" width="9.140625" style="5"/>
    <col min="13" max="13" width="10.28515625" style="5" bestFit="1" customWidth="1"/>
    <col min="14" max="15" width="9.140625" style="5"/>
    <col min="16" max="16" width="14.85546875" style="5" bestFit="1" customWidth="1"/>
    <col min="17" max="17" width="15.28515625" style="5" bestFit="1" customWidth="1"/>
    <col min="18" max="31" width="9.140625" style="5"/>
    <col min="32" max="32" width="12" style="5" bestFit="1" customWidth="1"/>
    <col min="33" max="16384" width="9.140625" style="5"/>
  </cols>
  <sheetData>
    <row r="1" spans="1:21" ht="21" x14ac:dyDescent="0.35">
      <c r="A1" s="1" t="s">
        <v>0</v>
      </c>
      <c r="B1" s="1" t="s">
        <v>1</v>
      </c>
      <c r="C1" s="1" t="s">
        <v>436</v>
      </c>
      <c r="D1" s="1" t="s">
        <v>437</v>
      </c>
      <c r="E1" s="1" t="s">
        <v>438</v>
      </c>
      <c r="F1" s="1" t="s">
        <v>439</v>
      </c>
      <c r="H1" s="4"/>
      <c r="I1" s="15"/>
      <c r="P1" s="1" t="s">
        <v>0</v>
      </c>
      <c r="Q1" s="1" t="s">
        <v>1</v>
      </c>
      <c r="R1" s="1" t="s">
        <v>436</v>
      </c>
      <c r="S1" s="1" t="s">
        <v>437</v>
      </c>
      <c r="T1" s="1" t="s">
        <v>438</v>
      </c>
      <c r="U1" s="16" t="s">
        <v>439</v>
      </c>
    </row>
    <row r="2" spans="1:21" x14ac:dyDescent="0.25">
      <c r="A2" s="17" t="s">
        <v>440</v>
      </c>
      <c r="B2" s="17" t="s">
        <v>441</v>
      </c>
      <c r="C2" s="18">
        <v>2003</v>
      </c>
      <c r="D2" s="18">
        <v>2005</v>
      </c>
      <c r="E2" s="18">
        <f t="shared" ref="E2:E65" si="0">D2-C2</f>
        <v>2</v>
      </c>
      <c r="F2" s="19" t="s">
        <v>1699</v>
      </c>
      <c r="P2" s="30" t="s">
        <v>245</v>
      </c>
      <c r="Q2" s="30" t="s">
        <v>162</v>
      </c>
      <c r="R2" s="22">
        <v>2003</v>
      </c>
      <c r="S2" s="21">
        <v>2026</v>
      </c>
      <c r="T2" s="22">
        <f>S2-R2</f>
        <v>23</v>
      </c>
      <c r="U2" s="20" t="s">
        <v>442</v>
      </c>
    </row>
    <row r="3" spans="1:21" x14ac:dyDescent="0.25">
      <c r="A3" s="17" t="s">
        <v>440</v>
      </c>
      <c r="B3" s="17" t="s">
        <v>135</v>
      </c>
      <c r="C3" s="18">
        <v>2002</v>
      </c>
      <c r="D3" s="18">
        <v>2010</v>
      </c>
      <c r="E3" s="18">
        <f t="shared" si="0"/>
        <v>8</v>
      </c>
      <c r="F3" s="19" t="s">
        <v>1699</v>
      </c>
      <c r="P3" s="30" t="s">
        <v>246</v>
      </c>
      <c r="Q3" s="30" t="s">
        <v>40</v>
      </c>
      <c r="R3" s="22">
        <v>2009</v>
      </c>
      <c r="S3" s="21">
        <v>2026</v>
      </c>
      <c r="T3" s="22">
        <f>S3-R3</f>
        <v>17</v>
      </c>
      <c r="U3" s="20" t="s">
        <v>442</v>
      </c>
    </row>
    <row r="4" spans="1:21" x14ac:dyDescent="0.25">
      <c r="A4" s="17" t="s">
        <v>440</v>
      </c>
      <c r="B4" s="17" t="s">
        <v>64</v>
      </c>
      <c r="C4" s="18">
        <v>1997</v>
      </c>
      <c r="D4" s="18">
        <v>2013</v>
      </c>
      <c r="E4" s="18">
        <f t="shared" si="0"/>
        <v>16</v>
      </c>
      <c r="F4" s="19" t="s">
        <v>1699</v>
      </c>
      <c r="H4" s="131" t="s">
        <v>443</v>
      </c>
      <c r="I4" s="131"/>
      <c r="J4" s="131"/>
      <c r="L4" s="131" t="s">
        <v>444</v>
      </c>
      <c r="M4" s="131"/>
      <c r="N4" s="131"/>
      <c r="P4" s="20" t="s">
        <v>4</v>
      </c>
      <c r="Q4" s="20" t="s">
        <v>5</v>
      </c>
      <c r="R4" s="21">
        <v>2021</v>
      </c>
      <c r="S4" s="21">
        <v>2026</v>
      </c>
      <c r="T4" s="21">
        <f>S4-R4</f>
        <v>5</v>
      </c>
      <c r="U4" s="23" t="s">
        <v>442</v>
      </c>
    </row>
    <row r="5" spans="1:21" x14ac:dyDescent="0.25">
      <c r="A5" s="17" t="s">
        <v>440</v>
      </c>
      <c r="B5" s="17" t="s">
        <v>19</v>
      </c>
      <c r="C5" s="18">
        <v>2002</v>
      </c>
      <c r="D5" s="18">
        <v>2002</v>
      </c>
      <c r="E5" s="18">
        <f t="shared" si="0"/>
        <v>0</v>
      </c>
      <c r="F5" s="27" t="s">
        <v>1699</v>
      </c>
      <c r="H5" s="24" t="s">
        <v>446</v>
      </c>
      <c r="I5" s="25" t="s">
        <v>447</v>
      </c>
      <c r="J5" s="24" t="s">
        <v>448</v>
      </c>
      <c r="L5" s="24" t="s">
        <v>446</v>
      </c>
      <c r="M5" s="25" t="s">
        <v>447</v>
      </c>
      <c r="N5" s="24" t="s">
        <v>448</v>
      </c>
      <c r="P5" s="30" t="s">
        <v>247</v>
      </c>
      <c r="Q5" s="30" t="s">
        <v>248</v>
      </c>
      <c r="R5" s="22">
        <v>2023</v>
      </c>
      <c r="S5" s="21">
        <v>2026</v>
      </c>
      <c r="T5" s="22">
        <f>S5-R5</f>
        <v>3</v>
      </c>
      <c r="U5" s="20" t="s">
        <v>442</v>
      </c>
    </row>
    <row r="6" spans="1:21" x14ac:dyDescent="0.25">
      <c r="A6" s="17" t="s">
        <v>445</v>
      </c>
      <c r="B6" s="17" t="s">
        <v>147</v>
      </c>
      <c r="C6" s="18">
        <v>1997</v>
      </c>
      <c r="D6" s="18">
        <v>2007</v>
      </c>
      <c r="E6" s="18">
        <f t="shared" si="0"/>
        <v>10</v>
      </c>
      <c r="F6" s="19" t="s">
        <v>1699</v>
      </c>
      <c r="H6" s="24" t="s">
        <v>451</v>
      </c>
      <c r="I6" s="25">
        <f>COUNTIF($E$2:$E$1990,"&lt;=1")</f>
        <v>461</v>
      </c>
      <c r="J6" s="26">
        <f>I6/I18</f>
        <v>0.39067796610169492</v>
      </c>
      <c r="L6" s="24" t="s">
        <v>451</v>
      </c>
      <c r="M6" s="25">
        <f>COUNTIF($T$2:$T$1837,"&lt;=1")</f>
        <v>17</v>
      </c>
      <c r="N6" s="26">
        <f>M6/M18</f>
        <v>6.8825910931174086E-2</v>
      </c>
      <c r="P6" s="30" t="s">
        <v>1182</v>
      </c>
      <c r="Q6" s="30" t="s">
        <v>47</v>
      </c>
      <c r="R6" s="22">
        <v>2003</v>
      </c>
      <c r="S6" s="21">
        <v>2026</v>
      </c>
      <c r="T6" s="22">
        <f>S6-R6</f>
        <v>23</v>
      </c>
      <c r="U6" s="91" t="s">
        <v>442</v>
      </c>
    </row>
    <row r="7" spans="1:21" x14ac:dyDescent="0.25">
      <c r="A7" s="17" t="s">
        <v>449</v>
      </c>
      <c r="B7" s="17" t="s">
        <v>450</v>
      </c>
      <c r="C7" s="18">
        <v>2001</v>
      </c>
      <c r="D7" s="18">
        <v>2008</v>
      </c>
      <c r="E7" s="18">
        <f t="shared" si="0"/>
        <v>7</v>
      </c>
      <c r="F7" s="19" t="s">
        <v>1699</v>
      </c>
      <c r="H7" s="24">
        <v>2</v>
      </c>
      <c r="I7" s="25">
        <f>COUNTIF($E$2:$E$1990,"2")</f>
        <v>127</v>
      </c>
      <c r="J7" s="26">
        <f>I7/I18</f>
        <v>0.10762711864406779</v>
      </c>
      <c r="L7" s="24">
        <v>2</v>
      </c>
      <c r="M7" s="25">
        <f>COUNTIF($T$2:$T$1801,"2")</f>
        <v>13</v>
      </c>
      <c r="N7" s="26">
        <f>M7/M18</f>
        <v>5.2631578947368418E-2</v>
      </c>
      <c r="P7" s="30" t="s">
        <v>249</v>
      </c>
      <c r="Q7" s="30" t="s">
        <v>250</v>
      </c>
      <c r="R7" s="22">
        <v>2000</v>
      </c>
      <c r="S7" s="21">
        <v>2026</v>
      </c>
      <c r="T7" s="22">
        <f>S7-R7</f>
        <v>26</v>
      </c>
      <c r="U7" s="20" t="s">
        <v>442</v>
      </c>
    </row>
    <row r="8" spans="1:21" x14ac:dyDescent="0.25">
      <c r="A8" s="17" t="s">
        <v>452</v>
      </c>
      <c r="B8" s="17" t="s">
        <v>62</v>
      </c>
      <c r="C8" s="18">
        <v>2013</v>
      </c>
      <c r="D8" s="18">
        <v>2015</v>
      </c>
      <c r="E8" s="18">
        <f t="shared" si="0"/>
        <v>2</v>
      </c>
      <c r="F8" s="19" t="s">
        <v>1699</v>
      </c>
      <c r="H8" s="24">
        <v>3</v>
      </c>
      <c r="I8" s="25">
        <f>COUNTIF($E$2:$E$1990,"3")</f>
        <v>112</v>
      </c>
      <c r="J8" s="26">
        <f>I8/I18</f>
        <v>9.4915254237288138E-2</v>
      </c>
      <c r="L8" s="24">
        <v>3</v>
      </c>
      <c r="M8" s="25">
        <f>COUNTIF($T$2:$T$1801,"3")</f>
        <v>12</v>
      </c>
      <c r="N8" s="26">
        <f>M8/M18</f>
        <v>4.8582995951417005E-2</v>
      </c>
      <c r="P8" s="30" t="s">
        <v>251</v>
      </c>
      <c r="Q8" s="30" t="s">
        <v>164</v>
      </c>
      <c r="R8" s="22">
        <v>2016</v>
      </c>
      <c r="S8" s="21">
        <v>2026</v>
      </c>
      <c r="T8" s="22">
        <f>S8-R8</f>
        <v>10</v>
      </c>
      <c r="U8" s="20" t="s">
        <v>442</v>
      </c>
    </row>
    <row r="9" spans="1:21" x14ac:dyDescent="0.25">
      <c r="A9" s="17" t="s">
        <v>453</v>
      </c>
      <c r="B9" s="17" t="s">
        <v>194</v>
      </c>
      <c r="C9" s="18">
        <v>2001</v>
      </c>
      <c r="D9" s="18">
        <v>2002</v>
      </c>
      <c r="E9" s="18">
        <f t="shared" si="0"/>
        <v>1</v>
      </c>
      <c r="F9" s="19" t="s">
        <v>1699</v>
      </c>
      <c r="H9" s="24">
        <v>4</v>
      </c>
      <c r="I9" s="25">
        <f>COUNTIF($E$2:$E$1990,"4")</f>
        <v>70</v>
      </c>
      <c r="J9" s="26">
        <f>I9/I18</f>
        <v>5.9322033898305086E-2</v>
      </c>
      <c r="L9" s="24">
        <v>4</v>
      </c>
      <c r="M9" s="25">
        <f>COUNTIF($T$2:$T$1801,"4")</f>
        <v>3</v>
      </c>
      <c r="N9" s="26">
        <f>M9/M18</f>
        <v>1.2145748987854251E-2</v>
      </c>
      <c r="P9" s="20" t="s">
        <v>7</v>
      </c>
      <c r="Q9" s="20" t="s">
        <v>8</v>
      </c>
      <c r="R9" s="21">
        <v>2006</v>
      </c>
      <c r="S9" s="21">
        <v>2026</v>
      </c>
      <c r="T9" s="21">
        <f>S9-R9</f>
        <v>20</v>
      </c>
      <c r="U9" s="23" t="s">
        <v>442</v>
      </c>
    </row>
    <row r="10" spans="1:21" x14ac:dyDescent="0.25">
      <c r="A10" s="17" t="s">
        <v>1170</v>
      </c>
      <c r="B10" s="17" t="s">
        <v>1161</v>
      </c>
      <c r="C10" s="18">
        <v>2000</v>
      </c>
      <c r="D10" s="18">
        <v>2010</v>
      </c>
      <c r="E10" s="18">
        <f t="shared" si="0"/>
        <v>10</v>
      </c>
      <c r="F10" s="27" t="s">
        <v>1699</v>
      </c>
      <c r="H10" s="24">
        <v>5</v>
      </c>
      <c r="I10" s="25">
        <f>COUNTIF($E$2:$E$1990,"5")</f>
        <v>70</v>
      </c>
      <c r="J10" s="26">
        <f>I10/I18</f>
        <v>5.9322033898305086E-2</v>
      </c>
      <c r="L10" s="24">
        <v>5</v>
      </c>
      <c r="M10" s="25">
        <f>COUNTIF($T$2:$T$1801,"5")</f>
        <v>16</v>
      </c>
      <c r="N10" s="26">
        <f>M10/M18</f>
        <v>6.4777327935222673E-2</v>
      </c>
      <c r="P10" s="20" t="s">
        <v>11</v>
      </c>
      <c r="Q10" s="20" t="s">
        <v>12</v>
      </c>
      <c r="R10" s="21">
        <v>1997</v>
      </c>
      <c r="S10" s="21">
        <v>2026</v>
      </c>
      <c r="T10" s="21">
        <f>S10-R10</f>
        <v>29</v>
      </c>
      <c r="U10" s="23" t="s">
        <v>442</v>
      </c>
    </row>
    <row r="11" spans="1:21" x14ac:dyDescent="0.25">
      <c r="A11" s="17" t="s">
        <v>1171</v>
      </c>
      <c r="B11" s="17" t="s">
        <v>164</v>
      </c>
      <c r="C11" s="18">
        <v>2014</v>
      </c>
      <c r="D11" s="18">
        <v>2014</v>
      </c>
      <c r="E11" s="18">
        <f t="shared" si="0"/>
        <v>0</v>
      </c>
      <c r="F11" s="27" t="s">
        <v>1699</v>
      </c>
      <c r="H11" s="24">
        <v>6</v>
      </c>
      <c r="I11" s="25">
        <f>COUNTIF($E$2:$E$1990,"6")</f>
        <v>57</v>
      </c>
      <c r="J11" s="26">
        <f>I11/I18</f>
        <v>4.8305084745762714E-2</v>
      </c>
      <c r="L11" s="24">
        <v>6</v>
      </c>
      <c r="M11" s="25">
        <f>COUNTIF($T$2:$T$1801,"6")</f>
        <v>18</v>
      </c>
      <c r="N11" s="26">
        <f>M11/M18</f>
        <v>7.28744939271255E-2</v>
      </c>
      <c r="P11" s="30" t="s">
        <v>252</v>
      </c>
      <c r="Q11" s="30" t="s">
        <v>253</v>
      </c>
      <c r="R11" s="22">
        <v>2011</v>
      </c>
      <c r="S11" s="21">
        <v>2026</v>
      </c>
      <c r="T11" s="22">
        <f>S11-R11</f>
        <v>15</v>
      </c>
      <c r="U11" s="20" t="s">
        <v>442</v>
      </c>
    </row>
    <row r="12" spans="1:21" x14ac:dyDescent="0.25">
      <c r="A12" s="17" t="s">
        <v>1127</v>
      </c>
      <c r="B12" s="17" t="s">
        <v>820</v>
      </c>
      <c r="C12" s="18">
        <v>2003</v>
      </c>
      <c r="D12" s="18">
        <v>2003</v>
      </c>
      <c r="E12" s="18">
        <f t="shared" si="0"/>
        <v>0</v>
      </c>
      <c r="F12" s="27" t="s">
        <v>1699</v>
      </c>
      <c r="H12" s="24">
        <v>7</v>
      </c>
      <c r="I12" s="25">
        <f>COUNTIF($E$2:$E$1990,"7")</f>
        <v>37</v>
      </c>
      <c r="J12" s="26">
        <f>I12/I18</f>
        <v>3.1355932203389829E-2</v>
      </c>
      <c r="L12" s="24">
        <v>7</v>
      </c>
      <c r="M12" s="25">
        <f>COUNTIF($T$2:$T$1801,"7")</f>
        <v>5</v>
      </c>
      <c r="N12" s="26">
        <f>M12/M18</f>
        <v>2.0242914979757085E-2</v>
      </c>
      <c r="P12" s="30" t="s">
        <v>254</v>
      </c>
      <c r="Q12" s="30" t="s">
        <v>111</v>
      </c>
      <c r="R12" s="22">
        <v>2006</v>
      </c>
      <c r="S12" s="21">
        <v>2026</v>
      </c>
      <c r="T12" s="22">
        <f>S12-R12</f>
        <v>20</v>
      </c>
      <c r="U12" s="20" t="s">
        <v>442</v>
      </c>
    </row>
    <row r="13" spans="1:21" x14ac:dyDescent="0.25">
      <c r="A13" s="17" t="s">
        <v>1127</v>
      </c>
      <c r="B13" s="17" t="s">
        <v>1172</v>
      </c>
      <c r="C13" s="18">
        <v>2011</v>
      </c>
      <c r="D13" s="18">
        <v>2011</v>
      </c>
      <c r="E13" s="18">
        <f t="shared" si="0"/>
        <v>0</v>
      </c>
      <c r="F13" s="27" t="s">
        <v>1699</v>
      </c>
      <c r="H13" s="24">
        <v>8</v>
      </c>
      <c r="I13" s="25">
        <f>COUNTIF($E$2:$E$1990,"8")</f>
        <v>49</v>
      </c>
      <c r="J13" s="26">
        <f>I13/I18</f>
        <v>4.1525423728813557E-2</v>
      </c>
      <c r="L13" s="24">
        <v>8</v>
      </c>
      <c r="M13" s="25">
        <f>COUNTIF($T$2:$T$1801,"8")</f>
        <v>2</v>
      </c>
      <c r="N13" s="26">
        <f>M13/M18</f>
        <v>8.0971659919028341E-3</v>
      </c>
      <c r="P13" s="20" t="s">
        <v>13</v>
      </c>
      <c r="Q13" s="20" t="s">
        <v>14</v>
      </c>
      <c r="R13" s="21">
        <v>1999</v>
      </c>
      <c r="S13" s="21">
        <v>2026</v>
      </c>
      <c r="T13" s="21">
        <f>S13-R13</f>
        <v>27</v>
      </c>
      <c r="U13" s="23" t="s">
        <v>442</v>
      </c>
    </row>
    <row r="14" spans="1:21" x14ac:dyDescent="0.25">
      <c r="A14" s="27" t="s">
        <v>454</v>
      </c>
      <c r="B14" s="27" t="s">
        <v>206</v>
      </c>
      <c r="C14" s="28">
        <v>2020</v>
      </c>
      <c r="D14" s="28">
        <v>2023</v>
      </c>
      <c r="E14" s="28">
        <f t="shared" si="0"/>
        <v>3</v>
      </c>
      <c r="F14" s="29" t="s">
        <v>1699</v>
      </c>
      <c r="H14" s="24">
        <v>9</v>
      </c>
      <c r="I14" s="25">
        <f>COUNTIF($E$2:$E$1990,"9")</f>
        <v>35</v>
      </c>
      <c r="J14" s="26">
        <f>I14/I18</f>
        <v>2.9661016949152543E-2</v>
      </c>
      <c r="L14" s="24">
        <v>9</v>
      </c>
      <c r="M14" s="25">
        <f>COUNTIF($T$2:$T$1801,"9")</f>
        <v>2</v>
      </c>
      <c r="N14" s="26">
        <f>M14/M18</f>
        <v>8.0971659919028341E-3</v>
      </c>
      <c r="P14" s="20" t="s">
        <v>15</v>
      </c>
      <c r="Q14" s="20" t="s">
        <v>16</v>
      </c>
      <c r="R14" s="21">
        <v>2015</v>
      </c>
      <c r="S14" s="21">
        <v>2026</v>
      </c>
      <c r="T14" s="21">
        <f>S14-R14</f>
        <v>11</v>
      </c>
      <c r="U14" s="23" t="s">
        <v>442</v>
      </c>
    </row>
    <row r="15" spans="1:21" x14ac:dyDescent="0.25">
      <c r="A15" s="17" t="s">
        <v>455</v>
      </c>
      <c r="B15" s="17" t="s">
        <v>42</v>
      </c>
      <c r="C15" s="18">
        <v>2001</v>
      </c>
      <c r="D15" s="18">
        <v>2002</v>
      </c>
      <c r="E15" s="18">
        <f t="shared" si="0"/>
        <v>1</v>
      </c>
      <c r="F15" s="19" t="s">
        <v>1699</v>
      </c>
      <c r="H15" s="24" t="s">
        <v>460</v>
      </c>
      <c r="I15" s="25">
        <f>COUNTIFS($E$2:$E$1990,"&gt;=10",$E$2:$E$1990,"&lt;15")</f>
        <v>75</v>
      </c>
      <c r="J15" s="26">
        <f>I15/I18</f>
        <v>6.3559322033898302E-2</v>
      </c>
      <c r="L15" s="24" t="s">
        <v>460</v>
      </c>
      <c r="M15" s="25">
        <f>COUNTIFS($T$2:$T$1845,"&gt;=10",$T$2:$T$1845,"&lt;15")</f>
        <v>25</v>
      </c>
      <c r="N15" s="26">
        <f>M15/M18</f>
        <v>0.10121457489878542</v>
      </c>
      <c r="P15" s="20" t="s">
        <v>22</v>
      </c>
      <c r="Q15" s="20" t="s">
        <v>23</v>
      </c>
      <c r="R15" s="21">
        <v>2023</v>
      </c>
      <c r="S15" s="21">
        <v>2026</v>
      </c>
      <c r="T15" s="21">
        <f>S15-R15</f>
        <v>3</v>
      </c>
      <c r="U15" s="23" t="s">
        <v>442</v>
      </c>
    </row>
    <row r="16" spans="1:21" x14ac:dyDescent="0.25">
      <c r="A16" s="17" t="s">
        <v>455</v>
      </c>
      <c r="B16" s="17" t="s">
        <v>434</v>
      </c>
      <c r="C16" s="18">
        <v>2000</v>
      </c>
      <c r="D16" s="18">
        <v>2003</v>
      </c>
      <c r="E16" s="18">
        <f t="shared" si="0"/>
        <v>3</v>
      </c>
      <c r="F16" s="27" t="s">
        <v>1699</v>
      </c>
      <c r="H16" s="24" t="s">
        <v>462</v>
      </c>
      <c r="I16" s="25">
        <f>COUNTIFS($E$2:$E$1990,"&gt;=15",$E$2:$E$1990,"&lt;20")</f>
        <v>48</v>
      </c>
      <c r="J16" s="26">
        <f>I16/I18</f>
        <v>4.0677966101694912E-2</v>
      </c>
      <c r="L16" s="24" t="s">
        <v>462</v>
      </c>
      <c r="M16" s="25">
        <f>COUNTIFS($T$2:$T$1846,"&gt;=15",$T$2:$T$1846,"&lt;20")</f>
        <v>35</v>
      </c>
      <c r="N16" s="26">
        <f>M16/M18</f>
        <v>0.1417004048582996</v>
      </c>
      <c r="P16" s="20" t="s">
        <v>25</v>
      </c>
      <c r="Q16" s="20" t="s">
        <v>26</v>
      </c>
      <c r="R16" s="21">
        <v>2011</v>
      </c>
      <c r="S16" s="21">
        <v>2026</v>
      </c>
      <c r="T16" s="21">
        <f>S16-R16</f>
        <v>15</v>
      </c>
      <c r="U16" s="23" t="s">
        <v>442</v>
      </c>
    </row>
    <row r="17" spans="1:21" x14ac:dyDescent="0.25">
      <c r="A17" s="17" t="s">
        <v>1173</v>
      </c>
      <c r="B17" s="17" t="s">
        <v>294</v>
      </c>
      <c r="C17" s="18">
        <v>2013</v>
      </c>
      <c r="D17" s="18">
        <v>2013</v>
      </c>
      <c r="E17" s="18">
        <f t="shared" si="0"/>
        <v>0</v>
      </c>
      <c r="F17" s="27" t="s">
        <v>1699</v>
      </c>
      <c r="H17" s="24" t="s">
        <v>464</v>
      </c>
      <c r="I17" s="25">
        <f>COUNTIFS($E$2:$E$1990,"&gt;=20",$E$2:$E$1990,"&lt;50")</f>
        <v>39</v>
      </c>
      <c r="J17" s="26">
        <f>I17/I18</f>
        <v>3.3050847457627118E-2</v>
      </c>
      <c r="L17" s="24" t="s">
        <v>464</v>
      </c>
      <c r="M17" s="25">
        <f>COUNTIFS($T$2:$T$1847,"&gt;=20",$T$2:$T$1847,"&lt;50")</f>
        <v>99</v>
      </c>
      <c r="N17" s="26">
        <f>M17/M18</f>
        <v>0.40080971659919029</v>
      </c>
      <c r="P17" s="30" t="s">
        <v>255</v>
      </c>
      <c r="Q17" s="30" t="s">
        <v>89</v>
      </c>
      <c r="R17" s="22">
        <v>2017</v>
      </c>
      <c r="S17" s="21">
        <v>2026</v>
      </c>
      <c r="T17" s="22">
        <f>S17-R17</f>
        <v>9</v>
      </c>
      <c r="U17" s="20" t="s">
        <v>442</v>
      </c>
    </row>
    <row r="18" spans="1:21" x14ac:dyDescent="0.25">
      <c r="A18" s="17" t="s">
        <v>4</v>
      </c>
      <c r="B18" s="17" t="s">
        <v>456</v>
      </c>
      <c r="C18" s="18">
        <v>2012</v>
      </c>
      <c r="D18" s="18">
        <v>2013</v>
      </c>
      <c r="E18" s="18">
        <f t="shared" si="0"/>
        <v>1</v>
      </c>
      <c r="F18" s="19" t="s">
        <v>1699</v>
      </c>
      <c r="H18" s="32" t="s">
        <v>50</v>
      </c>
      <c r="I18" s="33">
        <f>SUM(I6:I17)</f>
        <v>1180</v>
      </c>
      <c r="J18" s="34"/>
      <c r="L18" s="32" t="s">
        <v>50</v>
      </c>
      <c r="M18" s="33">
        <f>SUM(M6:M17)</f>
        <v>247</v>
      </c>
      <c r="N18" s="34"/>
      <c r="P18" s="20" t="s">
        <v>29</v>
      </c>
      <c r="Q18" s="20" t="s">
        <v>30</v>
      </c>
      <c r="R18" s="21">
        <v>2006</v>
      </c>
      <c r="S18" s="21">
        <v>2026</v>
      </c>
      <c r="T18" s="21">
        <f>S18-R18</f>
        <v>20</v>
      </c>
      <c r="U18" s="23" t="s">
        <v>442</v>
      </c>
    </row>
    <row r="19" spans="1:21" x14ac:dyDescent="0.25">
      <c r="A19" s="17" t="s">
        <v>1174</v>
      </c>
      <c r="B19" s="17" t="s">
        <v>92</v>
      </c>
      <c r="C19" s="18">
        <v>2020</v>
      </c>
      <c r="D19" s="18">
        <v>2022</v>
      </c>
      <c r="E19" s="18">
        <f t="shared" si="0"/>
        <v>2</v>
      </c>
      <c r="F19" s="27" t="s">
        <v>1699</v>
      </c>
      <c r="P19" s="30" t="s">
        <v>1215</v>
      </c>
      <c r="Q19" s="30" t="s">
        <v>146</v>
      </c>
      <c r="R19" s="22">
        <v>2000</v>
      </c>
      <c r="S19" s="21">
        <v>2026</v>
      </c>
      <c r="T19" s="22">
        <f>S19-R19</f>
        <v>26</v>
      </c>
      <c r="U19" s="109" t="s">
        <v>442</v>
      </c>
    </row>
    <row r="20" spans="1:21" x14ac:dyDescent="0.25">
      <c r="A20" s="27" t="s">
        <v>457</v>
      </c>
      <c r="B20" s="27" t="s">
        <v>458</v>
      </c>
      <c r="C20" s="28">
        <v>2020</v>
      </c>
      <c r="D20" s="28">
        <v>2023</v>
      </c>
      <c r="E20" s="28">
        <f t="shared" si="0"/>
        <v>3</v>
      </c>
      <c r="F20" s="29" t="s">
        <v>1699</v>
      </c>
      <c r="P20" s="20" t="s">
        <v>32</v>
      </c>
      <c r="Q20" s="20" t="s">
        <v>33</v>
      </c>
      <c r="R20" s="21">
        <v>2014</v>
      </c>
      <c r="S20" s="21">
        <v>2026</v>
      </c>
      <c r="T20" s="21">
        <f>S20-R20</f>
        <v>12</v>
      </c>
      <c r="U20" s="23" t="s">
        <v>442</v>
      </c>
    </row>
    <row r="21" spans="1:21" x14ac:dyDescent="0.25">
      <c r="A21" s="17" t="s">
        <v>1175</v>
      </c>
      <c r="B21" s="17" t="s">
        <v>590</v>
      </c>
      <c r="C21" s="18">
        <v>2000</v>
      </c>
      <c r="D21" s="18">
        <v>2010</v>
      </c>
      <c r="E21" s="18">
        <f t="shared" si="0"/>
        <v>10</v>
      </c>
      <c r="F21" s="27" t="s">
        <v>1699</v>
      </c>
      <c r="J21" s="132" t="s">
        <v>1711</v>
      </c>
      <c r="K21" s="131"/>
      <c r="L21" s="131"/>
      <c r="P21" s="30" t="s">
        <v>256</v>
      </c>
      <c r="Q21" s="30" t="s">
        <v>206</v>
      </c>
      <c r="R21" s="22">
        <v>2020</v>
      </c>
      <c r="S21" s="21">
        <v>2026</v>
      </c>
      <c r="T21" s="22">
        <f>S21-R21</f>
        <v>6</v>
      </c>
      <c r="U21" s="20" t="s">
        <v>442</v>
      </c>
    </row>
    <row r="22" spans="1:21" x14ac:dyDescent="0.25">
      <c r="A22" s="17" t="s">
        <v>459</v>
      </c>
      <c r="B22" s="17" t="s">
        <v>133</v>
      </c>
      <c r="C22" s="18">
        <v>2001</v>
      </c>
      <c r="D22" s="18">
        <v>2002</v>
      </c>
      <c r="E22" s="18">
        <f t="shared" si="0"/>
        <v>1</v>
      </c>
      <c r="F22" s="19" t="s">
        <v>1699</v>
      </c>
      <c r="J22" s="24" t="s">
        <v>446</v>
      </c>
      <c r="K22" s="25" t="s">
        <v>447</v>
      </c>
      <c r="L22" s="24" t="s">
        <v>448</v>
      </c>
      <c r="P22" s="30" t="s">
        <v>1712</v>
      </c>
      <c r="Q22" s="30" t="s">
        <v>1549</v>
      </c>
      <c r="R22" s="22">
        <v>2025</v>
      </c>
      <c r="S22" s="21">
        <v>2026</v>
      </c>
      <c r="T22" s="22">
        <f>S22-R22</f>
        <v>1</v>
      </c>
      <c r="U22" s="20" t="s">
        <v>442</v>
      </c>
    </row>
    <row r="23" spans="1:21" x14ac:dyDescent="0.25">
      <c r="A23" s="17" t="s">
        <v>247</v>
      </c>
      <c r="B23" s="17" t="s">
        <v>164</v>
      </c>
      <c r="C23" s="18">
        <v>2010</v>
      </c>
      <c r="D23" s="18">
        <v>2012</v>
      </c>
      <c r="E23" s="18">
        <f t="shared" si="0"/>
        <v>2</v>
      </c>
      <c r="F23" s="19" t="s">
        <v>1699</v>
      </c>
      <c r="J23" s="24" t="s">
        <v>451</v>
      </c>
      <c r="K23" s="25">
        <f>I6+M6</f>
        <v>478</v>
      </c>
      <c r="L23" s="26">
        <f>K23/K35</f>
        <v>0.33496846531184304</v>
      </c>
      <c r="P23" s="30" t="s">
        <v>257</v>
      </c>
      <c r="Q23" s="30" t="s">
        <v>74</v>
      </c>
      <c r="R23" s="22">
        <v>2005</v>
      </c>
      <c r="S23" s="21">
        <v>2026</v>
      </c>
      <c r="T23" s="22">
        <f>S23-R23</f>
        <v>21</v>
      </c>
      <c r="U23" s="20" t="s">
        <v>442</v>
      </c>
    </row>
    <row r="24" spans="1:21" x14ac:dyDescent="0.25">
      <c r="A24" s="17" t="s">
        <v>247</v>
      </c>
      <c r="B24" s="17" t="s">
        <v>340</v>
      </c>
      <c r="C24" s="18">
        <v>2002</v>
      </c>
      <c r="D24" s="18">
        <v>2010</v>
      </c>
      <c r="E24" s="18">
        <f t="shared" si="0"/>
        <v>8</v>
      </c>
      <c r="F24" s="19" t="s">
        <v>1699</v>
      </c>
      <c r="J24" s="24">
        <v>2</v>
      </c>
      <c r="K24" s="25">
        <f t="shared" ref="K24:K34" si="1">I7+M7</f>
        <v>140</v>
      </c>
      <c r="L24" s="26">
        <f>K24/K35</f>
        <v>9.8107918710581637E-2</v>
      </c>
      <c r="P24" s="20" t="s">
        <v>34</v>
      </c>
      <c r="Q24" s="20" t="s">
        <v>35</v>
      </c>
      <c r="R24" s="21">
        <v>2022</v>
      </c>
      <c r="S24" s="21">
        <v>2026</v>
      </c>
      <c r="T24" s="21">
        <f>S24-R24</f>
        <v>4</v>
      </c>
      <c r="U24" s="23" t="s">
        <v>442</v>
      </c>
    </row>
    <row r="25" spans="1:21" x14ac:dyDescent="0.25">
      <c r="A25" s="17" t="s">
        <v>247</v>
      </c>
      <c r="B25" s="17" t="s">
        <v>62</v>
      </c>
      <c r="C25" s="18">
        <v>2007</v>
      </c>
      <c r="D25" s="18">
        <v>2010</v>
      </c>
      <c r="E25" s="18">
        <f t="shared" si="0"/>
        <v>3</v>
      </c>
      <c r="F25" s="27" t="s">
        <v>1699</v>
      </c>
      <c r="J25" s="24">
        <v>3</v>
      </c>
      <c r="K25" s="25">
        <f t="shared" si="1"/>
        <v>124</v>
      </c>
      <c r="L25" s="26">
        <f>K25/K35</f>
        <v>8.6895585143658027E-2</v>
      </c>
      <c r="P25" s="30" t="s">
        <v>259</v>
      </c>
      <c r="Q25" s="30" t="s">
        <v>260</v>
      </c>
      <c r="R25" s="22">
        <v>2021</v>
      </c>
      <c r="S25" s="21">
        <v>2026</v>
      </c>
      <c r="T25" s="22">
        <f>S25-R25</f>
        <v>5</v>
      </c>
      <c r="U25" s="20" t="s">
        <v>442</v>
      </c>
    </row>
    <row r="26" spans="1:21" x14ac:dyDescent="0.25">
      <c r="A26" s="17" t="s">
        <v>1176</v>
      </c>
      <c r="B26" s="17" t="s">
        <v>1177</v>
      </c>
      <c r="C26" s="18">
        <v>2002</v>
      </c>
      <c r="D26" s="18">
        <v>2002</v>
      </c>
      <c r="E26" s="18">
        <f t="shared" si="0"/>
        <v>0</v>
      </c>
      <c r="F26" s="27" t="s">
        <v>1699</v>
      </c>
      <c r="J26" s="24">
        <v>4</v>
      </c>
      <c r="K26" s="25">
        <f t="shared" si="1"/>
        <v>73</v>
      </c>
      <c r="L26" s="26">
        <f>K26/K35</f>
        <v>5.1156271899089001E-2</v>
      </c>
      <c r="P26" s="20" t="s">
        <v>37</v>
      </c>
      <c r="Q26" s="20" t="s">
        <v>38</v>
      </c>
      <c r="R26" s="21">
        <v>2006</v>
      </c>
      <c r="S26" s="21">
        <v>2026</v>
      </c>
      <c r="T26" s="21">
        <f>S26-R26</f>
        <v>20</v>
      </c>
      <c r="U26" s="23" t="s">
        <v>442</v>
      </c>
    </row>
    <row r="27" spans="1:21" x14ac:dyDescent="0.25">
      <c r="A27" s="17" t="s">
        <v>461</v>
      </c>
      <c r="B27" s="17" t="s">
        <v>92</v>
      </c>
      <c r="C27" s="18">
        <v>2014</v>
      </c>
      <c r="D27" s="18">
        <v>2019</v>
      </c>
      <c r="E27" s="18">
        <f t="shared" si="0"/>
        <v>5</v>
      </c>
      <c r="F27" s="19" t="s">
        <v>1699</v>
      </c>
      <c r="J27" s="24">
        <v>5</v>
      </c>
      <c r="K27" s="25">
        <f t="shared" si="1"/>
        <v>86</v>
      </c>
      <c r="L27" s="26">
        <f>K27/K35</f>
        <v>6.0266292922214436E-2</v>
      </c>
      <c r="P27" s="30" t="s">
        <v>261</v>
      </c>
      <c r="Q27" s="30" t="s">
        <v>262</v>
      </c>
      <c r="R27" s="22">
        <v>2000</v>
      </c>
      <c r="S27" s="21">
        <v>2026</v>
      </c>
      <c r="T27" s="22">
        <f>S27-R27</f>
        <v>26</v>
      </c>
      <c r="U27" s="20" t="s">
        <v>442</v>
      </c>
    </row>
    <row r="28" spans="1:21" x14ac:dyDescent="0.25">
      <c r="A28" s="17" t="s">
        <v>461</v>
      </c>
      <c r="B28" s="17" t="s">
        <v>146</v>
      </c>
      <c r="C28" s="18">
        <v>2015</v>
      </c>
      <c r="D28" s="18">
        <v>2016</v>
      </c>
      <c r="E28" s="18">
        <f t="shared" si="0"/>
        <v>1</v>
      </c>
      <c r="F28" s="27" t="s">
        <v>1699</v>
      </c>
      <c r="J28" s="24">
        <v>6</v>
      </c>
      <c r="K28" s="25">
        <f t="shared" si="1"/>
        <v>75</v>
      </c>
      <c r="L28" s="26">
        <f>K28/K35</f>
        <v>5.2557813594954449E-2</v>
      </c>
      <c r="P28" s="20" t="s">
        <v>39</v>
      </c>
      <c r="Q28" s="20" t="s">
        <v>40</v>
      </c>
      <c r="R28" s="21">
        <v>2000</v>
      </c>
      <c r="S28" s="21">
        <v>2026</v>
      </c>
      <c r="T28" s="21">
        <f>S28-R28</f>
        <v>26</v>
      </c>
      <c r="U28" s="23" t="s">
        <v>442</v>
      </c>
    </row>
    <row r="29" spans="1:21" x14ac:dyDescent="0.25">
      <c r="A29" s="17" t="s">
        <v>1178</v>
      </c>
      <c r="B29" s="17" t="s">
        <v>845</v>
      </c>
      <c r="C29" s="18">
        <v>2000</v>
      </c>
      <c r="D29" s="18">
        <v>2004</v>
      </c>
      <c r="E29" s="18">
        <f t="shared" si="0"/>
        <v>4</v>
      </c>
      <c r="F29" s="27" t="s">
        <v>1699</v>
      </c>
      <c r="J29" s="24">
        <v>7</v>
      </c>
      <c r="K29" s="25">
        <f t="shared" si="1"/>
        <v>42</v>
      </c>
      <c r="L29" s="26">
        <f>K29/K35</f>
        <v>2.9432375613174491E-2</v>
      </c>
      <c r="P29" s="30" t="s">
        <v>41</v>
      </c>
      <c r="Q29" s="30" t="s">
        <v>42</v>
      </c>
      <c r="R29" s="22">
        <v>2011</v>
      </c>
      <c r="S29" s="21">
        <v>2026</v>
      </c>
      <c r="T29" s="22">
        <f>S29-R29</f>
        <v>15</v>
      </c>
      <c r="U29" s="31" t="s">
        <v>442</v>
      </c>
    </row>
    <row r="30" spans="1:21" x14ac:dyDescent="0.25">
      <c r="A30" s="17" t="s">
        <v>1179</v>
      </c>
      <c r="B30" s="17" t="s">
        <v>1180</v>
      </c>
      <c r="C30" s="18">
        <v>2008</v>
      </c>
      <c r="D30" s="18">
        <v>2010</v>
      </c>
      <c r="E30" s="18">
        <f t="shared" si="0"/>
        <v>2</v>
      </c>
      <c r="F30" s="27" t="s">
        <v>1699</v>
      </c>
      <c r="J30" s="24">
        <v>8</v>
      </c>
      <c r="K30" s="25">
        <f t="shared" si="1"/>
        <v>51</v>
      </c>
      <c r="L30" s="26">
        <f>K30/K35</f>
        <v>3.5739313244569026E-2</v>
      </c>
      <c r="P30" s="20" t="s">
        <v>44</v>
      </c>
      <c r="Q30" s="20" t="s">
        <v>45</v>
      </c>
      <c r="R30" s="21">
        <v>2002</v>
      </c>
      <c r="S30" s="21">
        <v>2026</v>
      </c>
      <c r="T30" s="21">
        <f>S30-R30</f>
        <v>24</v>
      </c>
      <c r="U30" s="23" t="s">
        <v>442</v>
      </c>
    </row>
    <row r="31" spans="1:21" x14ac:dyDescent="0.25">
      <c r="A31" s="17" t="s">
        <v>1181</v>
      </c>
      <c r="B31" s="17" t="s">
        <v>94</v>
      </c>
      <c r="C31" s="18">
        <v>2020</v>
      </c>
      <c r="D31" s="18">
        <v>2021</v>
      </c>
      <c r="E31" s="18">
        <f t="shared" si="0"/>
        <v>1</v>
      </c>
      <c r="F31" s="27" t="s">
        <v>1699</v>
      </c>
      <c r="J31" s="24">
        <v>9</v>
      </c>
      <c r="K31" s="25">
        <f t="shared" si="1"/>
        <v>37</v>
      </c>
      <c r="L31" s="26">
        <f>K31/K35</f>
        <v>2.5928521373510861E-2</v>
      </c>
      <c r="P31" s="30" t="s">
        <v>263</v>
      </c>
      <c r="Q31" s="30" t="s">
        <v>264</v>
      </c>
      <c r="R31" s="22">
        <v>2024</v>
      </c>
      <c r="S31" s="21">
        <v>2026</v>
      </c>
      <c r="T31" s="22">
        <f>S31-R31</f>
        <v>2</v>
      </c>
      <c r="U31" s="20" t="s">
        <v>442</v>
      </c>
    </row>
    <row r="32" spans="1:21" x14ac:dyDescent="0.25">
      <c r="A32" s="17" t="s">
        <v>463</v>
      </c>
      <c r="B32" s="17" t="s">
        <v>201</v>
      </c>
      <c r="C32" s="18">
        <v>1999</v>
      </c>
      <c r="D32" s="18">
        <v>2002</v>
      </c>
      <c r="E32" s="18">
        <f t="shared" si="0"/>
        <v>3</v>
      </c>
      <c r="F32" s="19" t="s">
        <v>1699</v>
      </c>
      <c r="J32" s="24" t="s">
        <v>460</v>
      </c>
      <c r="K32" s="25">
        <f t="shared" si="1"/>
        <v>100</v>
      </c>
      <c r="L32" s="26">
        <f>K32/K35</f>
        <v>7.0077084793272598E-2</v>
      </c>
      <c r="P32" s="30" t="s">
        <v>265</v>
      </c>
      <c r="Q32" s="30" t="s">
        <v>266</v>
      </c>
      <c r="R32" s="22">
        <v>2006</v>
      </c>
      <c r="S32" s="21">
        <v>2026</v>
      </c>
      <c r="T32" s="22">
        <f>S32-R32</f>
        <v>20</v>
      </c>
      <c r="U32" s="20" t="s">
        <v>442</v>
      </c>
    </row>
    <row r="33" spans="1:28" x14ac:dyDescent="0.25">
      <c r="A33" s="17" t="s">
        <v>465</v>
      </c>
      <c r="B33" s="17" t="s">
        <v>146</v>
      </c>
      <c r="C33" s="18">
        <v>2006</v>
      </c>
      <c r="D33" s="18">
        <v>2006</v>
      </c>
      <c r="E33" s="18">
        <f t="shared" si="0"/>
        <v>0</v>
      </c>
      <c r="F33" s="19" t="s">
        <v>1699</v>
      </c>
      <c r="J33" s="24" t="s">
        <v>462</v>
      </c>
      <c r="K33" s="25">
        <f t="shared" si="1"/>
        <v>83</v>
      </c>
      <c r="L33" s="26">
        <f>K33/K35</f>
        <v>5.8163980378416261E-2</v>
      </c>
      <c r="P33" s="20" t="s">
        <v>46</v>
      </c>
      <c r="Q33" s="20" t="s">
        <v>47</v>
      </c>
      <c r="R33" s="21">
        <v>2020</v>
      </c>
      <c r="S33" s="21">
        <v>2026</v>
      </c>
      <c r="T33" s="21">
        <f>S33-R33</f>
        <v>6</v>
      </c>
      <c r="U33" s="23" t="s">
        <v>442</v>
      </c>
      <c r="Z33" s="89"/>
      <c r="AA33" s="82"/>
      <c r="AB33" s="89"/>
    </row>
    <row r="34" spans="1:28" x14ac:dyDescent="0.25">
      <c r="A34" s="17" t="s">
        <v>1183</v>
      </c>
      <c r="B34" s="17" t="s">
        <v>72</v>
      </c>
      <c r="C34" s="18">
        <v>2000</v>
      </c>
      <c r="D34" s="18">
        <v>2011</v>
      </c>
      <c r="E34" s="18">
        <f t="shared" si="0"/>
        <v>11</v>
      </c>
      <c r="F34" s="27" t="s">
        <v>1699</v>
      </c>
      <c r="J34" s="24" t="s">
        <v>464</v>
      </c>
      <c r="K34" s="25">
        <f t="shared" si="1"/>
        <v>138</v>
      </c>
      <c r="L34" s="26">
        <f>K34/K35</f>
        <v>9.6706377014716183E-2</v>
      </c>
      <c r="P34" s="20" t="s">
        <v>51</v>
      </c>
      <c r="Q34" s="20" t="s">
        <v>52</v>
      </c>
      <c r="R34" s="21">
        <v>2014</v>
      </c>
      <c r="S34" s="21">
        <v>2026</v>
      </c>
      <c r="T34" s="21">
        <f>S34-R34</f>
        <v>12</v>
      </c>
      <c r="U34" s="23" t="s">
        <v>442</v>
      </c>
      <c r="Z34" s="89"/>
      <c r="AA34" s="82"/>
      <c r="AB34" s="89"/>
    </row>
    <row r="35" spans="1:28" x14ac:dyDescent="0.25">
      <c r="A35" s="17" t="s">
        <v>466</v>
      </c>
      <c r="B35" s="17" t="s">
        <v>319</v>
      </c>
      <c r="C35" s="18">
        <v>2004</v>
      </c>
      <c r="D35" s="18">
        <v>2020</v>
      </c>
      <c r="E35" s="18">
        <f t="shared" si="0"/>
        <v>16</v>
      </c>
      <c r="F35" s="19" t="s">
        <v>1699</v>
      </c>
      <c r="J35" s="32" t="s">
        <v>50</v>
      </c>
      <c r="K35" s="33">
        <f>SUM(K23:K34)</f>
        <v>1427</v>
      </c>
      <c r="L35" s="34"/>
      <c r="P35" s="30" t="s">
        <v>267</v>
      </c>
      <c r="Q35" s="30" t="s">
        <v>268</v>
      </c>
      <c r="R35" s="22">
        <v>2015</v>
      </c>
      <c r="S35" s="21">
        <v>2026</v>
      </c>
      <c r="T35" s="22">
        <f>S35-R35</f>
        <v>11</v>
      </c>
      <c r="U35" s="20" t="s">
        <v>442</v>
      </c>
      <c r="Z35" s="89"/>
      <c r="AA35" s="82"/>
      <c r="AB35" s="89"/>
    </row>
    <row r="36" spans="1:28" x14ac:dyDescent="0.25">
      <c r="A36" s="17" t="s">
        <v>467</v>
      </c>
      <c r="B36" s="17" t="s">
        <v>468</v>
      </c>
      <c r="C36" s="18">
        <v>2005</v>
      </c>
      <c r="D36" s="18">
        <v>2006</v>
      </c>
      <c r="E36" s="18">
        <f t="shared" si="0"/>
        <v>1</v>
      </c>
      <c r="F36" s="19" t="s">
        <v>1699</v>
      </c>
      <c r="P36" s="20" t="s">
        <v>53</v>
      </c>
      <c r="Q36" s="20" t="s">
        <v>54</v>
      </c>
      <c r="R36" s="21">
        <v>2024</v>
      </c>
      <c r="S36" s="21">
        <v>2026</v>
      </c>
      <c r="T36" s="21">
        <f>S36-R36</f>
        <v>2</v>
      </c>
      <c r="U36" s="23" t="s">
        <v>442</v>
      </c>
      <c r="Z36" s="89"/>
      <c r="AA36" s="82"/>
      <c r="AB36" s="82"/>
    </row>
    <row r="37" spans="1:28" x14ac:dyDescent="0.25">
      <c r="A37" s="17" t="s">
        <v>467</v>
      </c>
      <c r="B37" s="17" t="s">
        <v>469</v>
      </c>
      <c r="C37" s="18">
        <v>1998</v>
      </c>
      <c r="D37" s="18">
        <v>2006</v>
      </c>
      <c r="E37" s="18">
        <f t="shared" si="0"/>
        <v>8</v>
      </c>
      <c r="F37" s="19" t="s">
        <v>1699</v>
      </c>
      <c r="P37" s="30" t="s">
        <v>269</v>
      </c>
      <c r="Q37" s="30" t="s">
        <v>72</v>
      </c>
      <c r="R37" s="22">
        <v>2013</v>
      </c>
      <c r="S37" s="21">
        <v>2026</v>
      </c>
      <c r="T37" s="22">
        <f>S37-R37</f>
        <v>13</v>
      </c>
      <c r="U37" s="20" t="s">
        <v>442</v>
      </c>
      <c r="Z37" s="89"/>
      <c r="AA37" s="82"/>
      <c r="AB37" s="82"/>
    </row>
    <row r="38" spans="1:28" x14ac:dyDescent="0.25">
      <c r="A38" s="17" t="s">
        <v>470</v>
      </c>
      <c r="B38" s="17" t="s">
        <v>471</v>
      </c>
      <c r="C38" s="18">
        <v>2015</v>
      </c>
      <c r="D38" s="18">
        <v>2016</v>
      </c>
      <c r="E38" s="18">
        <f t="shared" si="0"/>
        <v>1</v>
      </c>
      <c r="F38" s="19" t="s">
        <v>1699</v>
      </c>
      <c r="P38" s="30" t="s">
        <v>270</v>
      </c>
      <c r="Q38" s="30" t="s">
        <v>271</v>
      </c>
      <c r="R38" s="22">
        <v>2019</v>
      </c>
      <c r="S38" s="21">
        <v>2026</v>
      </c>
      <c r="T38" s="22">
        <f>S38-R38</f>
        <v>7</v>
      </c>
      <c r="U38" s="20" t="s">
        <v>442</v>
      </c>
      <c r="Z38" s="89"/>
      <c r="AA38" s="82"/>
      <c r="AB38" s="82"/>
    </row>
    <row r="39" spans="1:28" x14ac:dyDescent="0.25">
      <c r="A39" s="17" t="s">
        <v>1184</v>
      </c>
      <c r="B39" s="17" t="s">
        <v>206</v>
      </c>
      <c r="C39" s="18">
        <v>2000</v>
      </c>
      <c r="D39" s="18">
        <v>2021</v>
      </c>
      <c r="E39" s="18">
        <f t="shared" si="0"/>
        <v>21</v>
      </c>
      <c r="F39" s="27" t="s">
        <v>1699</v>
      </c>
      <c r="P39" s="20" t="s">
        <v>57</v>
      </c>
      <c r="Q39" s="20" t="s">
        <v>58</v>
      </c>
      <c r="R39" s="21">
        <v>2024</v>
      </c>
      <c r="S39" s="21">
        <v>2026</v>
      </c>
      <c r="T39" s="21">
        <f>S39-R39</f>
        <v>2</v>
      </c>
      <c r="U39" s="23" t="s">
        <v>442</v>
      </c>
      <c r="Z39" s="89"/>
    </row>
    <row r="40" spans="1:28" x14ac:dyDescent="0.25">
      <c r="A40" s="17" t="s">
        <v>1185</v>
      </c>
      <c r="B40" s="17" t="s">
        <v>196</v>
      </c>
      <c r="C40" s="18">
        <v>2007</v>
      </c>
      <c r="D40" s="18">
        <v>2011</v>
      </c>
      <c r="E40" s="18">
        <f t="shared" si="0"/>
        <v>4</v>
      </c>
      <c r="F40" s="27" t="s">
        <v>1699</v>
      </c>
      <c r="P40" s="30" t="s">
        <v>272</v>
      </c>
      <c r="Q40" s="30" t="s">
        <v>273</v>
      </c>
      <c r="R40" s="22">
        <v>2014</v>
      </c>
      <c r="S40" s="21">
        <v>2026</v>
      </c>
      <c r="T40" s="22">
        <f>S40-R40</f>
        <v>12</v>
      </c>
      <c r="U40" s="20" t="s">
        <v>442</v>
      </c>
      <c r="Z40" s="89"/>
    </row>
    <row r="41" spans="1:28" x14ac:dyDescent="0.25">
      <c r="A41" s="17" t="s">
        <v>472</v>
      </c>
      <c r="B41" s="17" t="s">
        <v>473</v>
      </c>
      <c r="C41" s="18">
        <v>2006</v>
      </c>
      <c r="D41" s="18">
        <v>2007</v>
      </c>
      <c r="E41" s="18">
        <f t="shared" si="0"/>
        <v>1</v>
      </c>
      <c r="F41" s="19" t="s">
        <v>1699</v>
      </c>
      <c r="P41" s="20" t="s">
        <v>61</v>
      </c>
      <c r="Q41" s="20" t="s">
        <v>62</v>
      </c>
      <c r="R41" s="21">
        <v>2024</v>
      </c>
      <c r="S41" s="21">
        <v>2026</v>
      </c>
      <c r="T41" s="21">
        <f>S41-R41</f>
        <v>2</v>
      </c>
      <c r="U41" s="23" t="s">
        <v>442</v>
      </c>
      <c r="Z41" s="89"/>
    </row>
    <row r="42" spans="1:28" x14ac:dyDescent="0.25">
      <c r="A42" s="17" t="s">
        <v>1186</v>
      </c>
      <c r="B42" s="17" t="s">
        <v>1187</v>
      </c>
      <c r="C42" s="18">
        <v>2012</v>
      </c>
      <c r="D42" s="18">
        <v>2014</v>
      </c>
      <c r="E42" s="18">
        <f t="shared" si="0"/>
        <v>2</v>
      </c>
      <c r="F42" s="27" t="s">
        <v>1699</v>
      </c>
      <c r="P42" s="20" t="s">
        <v>63</v>
      </c>
      <c r="Q42" s="20" t="s">
        <v>64</v>
      </c>
      <c r="R42" s="21">
        <v>2005</v>
      </c>
      <c r="S42" s="21">
        <v>2026</v>
      </c>
      <c r="T42" s="21">
        <f>S42-R42</f>
        <v>21</v>
      </c>
      <c r="U42" s="23" t="s">
        <v>442</v>
      </c>
      <c r="Z42" s="89"/>
    </row>
    <row r="43" spans="1:28" x14ac:dyDescent="0.25">
      <c r="A43" s="17" t="s">
        <v>474</v>
      </c>
      <c r="B43" s="17" t="s">
        <v>475</v>
      </c>
      <c r="C43" s="18">
        <v>2008</v>
      </c>
      <c r="D43" s="18">
        <v>2011</v>
      </c>
      <c r="E43" s="18">
        <f t="shared" si="0"/>
        <v>3</v>
      </c>
      <c r="F43" s="19" t="s">
        <v>1699</v>
      </c>
      <c r="P43" s="30" t="s">
        <v>63</v>
      </c>
      <c r="Q43" s="30" t="s">
        <v>274</v>
      </c>
      <c r="R43" s="22">
        <v>2012</v>
      </c>
      <c r="S43" s="21">
        <v>2026</v>
      </c>
      <c r="T43" s="22">
        <f>S43-R43</f>
        <v>14</v>
      </c>
      <c r="U43" s="20" t="s">
        <v>442</v>
      </c>
    </row>
    <row r="44" spans="1:28" x14ac:dyDescent="0.25">
      <c r="A44" s="17" t="s">
        <v>474</v>
      </c>
      <c r="B44" s="17" t="s">
        <v>170</v>
      </c>
      <c r="C44" s="18">
        <v>2004</v>
      </c>
      <c r="D44" s="18">
        <v>2011</v>
      </c>
      <c r="E44" s="18">
        <f t="shared" si="0"/>
        <v>7</v>
      </c>
      <c r="F44" s="19" t="s">
        <v>1699</v>
      </c>
      <c r="P44" s="30" t="s">
        <v>275</v>
      </c>
      <c r="Q44" s="30" t="s">
        <v>276</v>
      </c>
      <c r="R44" s="22">
        <v>2012</v>
      </c>
      <c r="S44" s="21">
        <v>2026</v>
      </c>
      <c r="T44" s="22">
        <f>S44-R44</f>
        <v>14</v>
      </c>
      <c r="U44" s="20" t="s">
        <v>442</v>
      </c>
    </row>
    <row r="45" spans="1:28" x14ac:dyDescent="0.25">
      <c r="A45" s="17" t="s">
        <v>474</v>
      </c>
      <c r="B45" s="17" t="s">
        <v>475</v>
      </c>
      <c r="C45" s="18">
        <v>2013</v>
      </c>
      <c r="D45" s="18">
        <v>2022</v>
      </c>
      <c r="E45" s="18">
        <f t="shared" si="0"/>
        <v>9</v>
      </c>
      <c r="F45" s="27" t="s">
        <v>1699</v>
      </c>
      <c r="P45" s="30" t="s">
        <v>277</v>
      </c>
      <c r="Q45" s="30" t="s">
        <v>278</v>
      </c>
      <c r="R45" s="22">
        <v>2001</v>
      </c>
      <c r="S45" s="21">
        <v>2026</v>
      </c>
      <c r="T45" s="22">
        <f>S45-R45</f>
        <v>25</v>
      </c>
      <c r="U45" s="20" t="s">
        <v>442</v>
      </c>
    </row>
    <row r="46" spans="1:28" x14ac:dyDescent="0.25">
      <c r="A46" s="17" t="s">
        <v>1188</v>
      </c>
      <c r="B46" s="17" t="s">
        <v>359</v>
      </c>
      <c r="C46" s="18">
        <v>2010</v>
      </c>
      <c r="D46" s="18">
        <v>2010</v>
      </c>
      <c r="E46" s="18">
        <f t="shared" si="0"/>
        <v>0</v>
      </c>
      <c r="F46" s="27" t="s">
        <v>1699</v>
      </c>
      <c r="P46" s="20" t="s">
        <v>65</v>
      </c>
      <c r="Q46" s="20" t="s">
        <v>66</v>
      </c>
      <c r="R46" s="21">
        <v>2008</v>
      </c>
      <c r="S46" s="21">
        <v>2026</v>
      </c>
      <c r="T46" s="21">
        <f>S46-R46</f>
        <v>18</v>
      </c>
      <c r="U46" s="23" t="s">
        <v>442</v>
      </c>
    </row>
    <row r="47" spans="1:28" x14ac:dyDescent="0.25">
      <c r="A47" s="17" t="s">
        <v>476</v>
      </c>
      <c r="B47" s="17" t="s">
        <v>40</v>
      </c>
      <c r="C47" s="18">
        <v>2003</v>
      </c>
      <c r="D47" s="18">
        <v>2004</v>
      </c>
      <c r="E47" s="18">
        <f t="shared" si="0"/>
        <v>1</v>
      </c>
      <c r="F47" s="19" t="s">
        <v>1699</v>
      </c>
      <c r="P47" s="30" t="s">
        <v>68</v>
      </c>
      <c r="Q47" s="30" t="s">
        <v>69</v>
      </c>
      <c r="R47" s="22">
        <v>2002</v>
      </c>
      <c r="S47" s="21">
        <v>2026</v>
      </c>
      <c r="T47" s="22">
        <f>S47-R47</f>
        <v>24</v>
      </c>
      <c r="U47" s="31" t="s">
        <v>442</v>
      </c>
    </row>
    <row r="48" spans="1:28" x14ac:dyDescent="0.25">
      <c r="A48" s="17" t="s">
        <v>476</v>
      </c>
      <c r="B48" s="17" t="s">
        <v>40</v>
      </c>
      <c r="C48" s="18">
        <v>2007</v>
      </c>
      <c r="D48" s="18">
        <v>2008</v>
      </c>
      <c r="E48" s="18">
        <f t="shared" si="0"/>
        <v>1</v>
      </c>
      <c r="F48" s="27" t="s">
        <v>1699</v>
      </c>
      <c r="P48" s="30" t="s">
        <v>279</v>
      </c>
      <c r="Q48" s="30" t="s">
        <v>92</v>
      </c>
      <c r="R48" s="22">
        <v>2002</v>
      </c>
      <c r="S48" s="21">
        <v>2026</v>
      </c>
      <c r="T48" s="22">
        <f>S48-R48</f>
        <v>24</v>
      </c>
      <c r="U48" s="20" t="s">
        <v>442</v>
      </c>
    </row>
    <row r="49" spans="1:21" x14ac:dyDescent="0.25">
      <c r="A49" s="17" t="s">
        <v>1189</v>
      </c>
      <c r="B49" s="17" t="s">
        <v>111</v>
      </c>
      <c r="C49" s="18">
        <v>2001</v>
      </c>
      <c r="D49" s="18">
        <v>2015</v>
      </c>
      <c r="E49" s="18">
        <f t="shared" si="0"/>
        <v>14</v>
      </c>
      <c r="F49" s="27" t="s">
        <v>1699</v>
      </c>
      <c r="P49" s="20" t="s">
        <v>73</v>
      </c>
      <c r="Q49" s="20" t="s">
        <v>74</v>
      </c>
      <c r="R49" s="21">
        <v>1997</v>
      </c>
      <c r="S49" s="21">
        <v>2026</v>
      </c>
      <c r="T49" s="21">
        <f>S49-R49</f>
        <v>29</v>
      </c>
      <c r="U49" s="23" t="s">
        <v>442</v>
      </c>
    </row>
    <row r="50" spans="1:21" x14ac:dyDescent="0.25">
      <c r="A50" s="17" t="s">
        <v>477</v>
      </c>
      <c r="B50" s="17" t="s">
        <v>74</v>
      </c>
      <c r="C50" s="18">
        <v>2005</v>
      </c>
      <c r="D50" s="18">
        <v>2008</v>
      </c>
      <c r="E50" s="18">
        <f t="shared" si="0"/>
        <v>3</v>
      </c>
      <c r="F50" s="19" t="s">
        <v>1699</v>
      </c>
      <c r="P50" s="20" t="s">
        <v>482</v>
      </c>
      <c r="Q50" s="20" t="s">
        <v>76</v>
      </c>
      <c r="R50" s="21">
        <v>2001</v>
      </c>
      <c r="S50" s="21">
        <v>2026</v>
      </c>
      <c r="T50" s="21">
        <f>S50-R50</f>
        <v>25</v>
      </c>
      <c r="U50" s="23" t="s">
        <v>442</v>
      </c>
    </row>
    <row r="51" spans="1:21" x14ac:dyDescent="0.25">
      <c r="A51" s="17" t="s">
        <v>1190</v>
      </c>
      <c r="B51" s="17" t="s">
        <v>111</v>
      </c>
      <c r="C51" s="18">
        <v>2014</v>
      </c>
      <c r="D51" s="18">
        <v>2014</v>
      </c>
      <c r="E51" s="18">
        <f t="shared" si="0"/>
        <v>0</v>
      </c>
      <c r="F51" s="27" t="s">
        <v>1699</v>
      </c>
      <c r="P51" s="30" t="s">
        <v>1301</v>
      </c>
      <c r="Q51" s="30" t="s">
        <v>303</v>
      </c>
      <c r="R51" s="22">
        <v>2000</v>
      </c>
      <c r="S51" s="21">
        <v>2026</v>
      </c>
      <c r="T51" s="22">
        <f>S51-R51</f>
        <v>26</v>
      </c>
      <c r="U51" s="125" t="s">
        <v>442</v>
      </c>
    </row>
    <row r="52" spans="1:21" x14ac:dyDescent="0.25">
      <c r="A52" s="17" t="s">
        <v>478</v>
      </c>
      <c r="B52" s="17" t="s">
        <v>479</v>
      </c>
      <c r="C52" s="18">
        <v>2007</v>
      </c>
      <c r="D52" s="18">
        <v>2008</v>
      </c>
      <c r="E52" s="18">
        <f t="shared" si="0"/>
        <v>1</v>
      </c>
      <c r="F52" s="19" t="s">
        <v>1699</v>
      </c>
      <c r="P52" s="20" t="s">
        <v>77</v>
      </c>
      <c r="Q52" s="20" t="s">
        <v>78</v>
      </c>
      <c r="R52" s="21">
        <v>2001</v>
      </c>
      <c r="S52" s="21">
        <v>2026</v>
      </c>
      <c r="T52" s="21">
        <f>S52-R52</f>
        <v>25</v>
      </c>
      <c r="U52" s="23" t="s">
        <v>442</v>
      </c>
    </row>
    <row r="53" spans="1:21" x14ac:dyDescent="0.25">
      <c r="A53" s="17" t="s">
        <v>478</v>
      </c>
      <c r="B53" s="17" t="s">
        <v>230</v>
      </c>
      <c r="C53" s="18">
        <v>2001</v>
      </c>
      <c r="D53" s="18">
        <v>2002</v>
      </c>
      <c r="E53" s="18">
        <f t="shared" si="0"/>
        <v>1</v>
      </c>
      <c r="F53" s="19" t="s">
        <v>1699</v>
      </c>
      <c r="P53" s="20" t="s">
        <v>79</v>
      </c>
      <c r="Q53" s="20" t="s">
        <v>80</v>
      </c>
      <c r="R53" s="21">
        <v>2002</v>
      </c>
      <c r="S53" s="21">
        <v>2026</v>
      </c>
      <c r="T53" s="21">
        <f>S53-R53</f>
        <v>24</v>
      </c>
      <c r="U53" s="23" t="s">
        <v>442</v>
      </c>
    </row>
    <row r="54" spans="1:21" x14ac:dyDescent="0.25">
      <c r="A54" s="17" t="s">
        <v>480</v>
      </c>
      <c r="B54" s="17" t="s">
        <v>481</v>
      </c>
      <c r="C54" s="18">
        <v>2006</v>
      </c>
      <c r="D54" s="18">
        <v>2012</v>
      </c>
      <c r="E54" s="18">
        <f t="shared" si="0"/>
        <v>6</v>
      </c>
      <c r="F54" s="19" t="s">
        <v>1699</v>
      </c>
      <c r="P54" s="30" t="s">
        <v>282</v>
      </c>
      <c r="Q54" s="30" t="s">
        <v>164</v>
      </c>
      <c r="R54" s="22">
        <v>2000</v>
      </c>
      <c r="S54" s="21">
        <v>2026</v>
      </c>
      <c r="T54" s="22">
        <f>S54-R54</f>
        <v>26</v>
      </c>
      <c r="U54" s="20" t="s">
        <v>442</v>
      </c>
    </row>
    <row r="55" spans="1:21" x14ac:dyDescent="0.25">
      <c r="A55" s="17" t="s">
        <v>483</v>
      </c>
      <c r="B55" s="17" t="s">
        <v>484</v>
      </c>
      <c r="C55" s="18">
        <v>2003</v>
      </c>
      <c r="D55" s="18">
        <v>2004</v>
      </c>
      <c r="E55" s="18">
        <f t="shared" si="0"/>
        <v>1</v>
      </c>
      <c r="F55" s="19" t="s">
        <v>1699</v>
      </c>
      <c r="P55" s="30" t="s">
        <v>1312</v>
      </c>
      <c r="Q55" s="30" t="s">
        <v>1313</v>
      </c>
      <c r="R55" s="22">
        <v>2013</v>
      </c>
      <c r="S55" s="21">
        <v>2026</v>
      </c>
      <c r="T55" s="22">
        <f>S55-R55</f>
        <v>13</v>
      </c>
      <c r="U55" s="109" t="s">
        <v>442</v>
      </c>
    </row>
    <row r="56" spans="1:21" x14ac:dyDescent="0.25">
      <c r="A56" s="17" t="s">
        <v>485</v>
      </c>
      <c r="B56" s="17" t="s">
        <v>12</v>
      </c>
      <c r="C56" s="18">
        <v>2013</v>
      </c>
      <c r="D56" s="18">
        <v>2015</v>
      </c>
      <c r="E56" s="18">
        <f t="shared" si="0"/>
        <v>2</v>
      </c>
      <c r="F56" s="19" t="s">
        <v>1699</v>
      </c>
      <c r="P56" s="30" t="s">
        <v>283</v>
      </c>
      <c r="Q56" s="30" t="s">
        <v>105</v>
      </c>
      <c r="R56" s="22">
        <v>2023</v>
      </c>
      <c r="S56" s="21">
        <v>2026</v>
      </c>
      <c r="T56" s="22">
        <f>S56-R56</f>
        <v>3</v>
      </c>
      <c r="U56" s="20" t="s">
        <v>442</v>
      </c>
    </row>
    <row r="57" spans="1:21" x14ac:dyDescent="0.25">
      <c r="A57" s="17" t="s">
        <v>485</v>
      </c>
      <c r="B57" s="17" t="s">
        <v>94</v>
      </c>
      <c r="C57" s="18">
        <v>2002</v>
      </c>
      <c r="D57" s="18">
        <v>2011</v>
      </c>
      <c r="E57" s="18">
        <f t="shared" si="0"/>
        <v>9</v>
      </c>
      <c r="F57" s="19" t="s">
        <v>1699</v>
      </c>
      <c r="P57" s="20" t="s">
        <v>81</v>
      </c>
      <c r="Q57" s="20" t="s">
        <v>82</v>
      </c>
      <c r="R57" s="21">
        <v>2019</v>
      </c>
      <c r="S57" s="21">
        <v>2026</v>
      </c>
      <c r="T57" s="21">
        <f>S57-R57</f>
        <v>7</v>
      </c>
      <c r="U57" s="23" t="s">
        <v>442</v>
      </c>
    </row>
    <row r="58" spans="1:21" x14ac:dyDescent="0.25">
      <c r="A58" s="17" t="s">
        <v>486</v>
      </c>
      <c r="B58" s="17" t="s">
        <v>308</v>
      </c>
      <c r="C58" s="18">
        <v>2001</v>
      </c>
      <c r="D58" s="18">
        <v>2002</v>
      </c>
      <c r="E58" s="18">
        <f t="shared" si="0"/>
        <v>1</v>
      </c>
      <c r="F58" s="19" t="s">
        <v>1699</v>
      </c>
      <c r="P58" s="30" t="s">
        <v>285</v>
      </c>
      <c r="Q58" s="30" t="s">
        <v>19</v>
      </c>
      <c r="R58" s="22">
        <v>2018</v>
      </c>
      <c r="S58" s="21">
        <v>2026</v>
      </c>
      <c r="T58" s="22">
        <f>S58-R58</f>
        <v>8</v>
      </c>
      <c r="U58" s="20" t="s">
        <v>442</v>
      </c>
    </row>
    <row r="59" spans="1:21" x14ac:dyDescent="0.25">
      <c r="A59" s="17" t="s">
        <v>1191</v>
      </c>
      <c r="B59" s="17" t="s">
        <v>274</v>
      </c>
      <c r="C59" s="18">
        <v>2006</v>
      </c>
      <c r="D59" s="18">
        <v>2006</v>
      </c>
      <c r="E59" s="18">
        <f t="shared" si="0"/>
        <v>0</v>
      </c>
      <c r="F59" s="27" t="s">
        <v>1699</v>
      </c>
      <c r="P59" s="20" t="s">
        <v>83</v>
      </c>
      <c r="Q59" s="20" t="s">
        <v>62</v>
      </c>
      <c r="R59" s="21">
        <v>2021</v>
      </c>
      <c r="S59" s="21">
        <v>2026</v>
      </c>
      <c r="T59" s="21">
        <f>S59-R59</f>
        <v>5</v>
      </c>
      <c r="U59" s="23" t="s">
        <v>442</v>
      </c>
    </row>
    <row r="60" spans="1:21" x14ac:dyDescent="0.25">
      <c r="A60" s="17" t="s">
        <v>1192</v>
      </c>
      <c r="B60" s="17" t="s">
        <v>1193</v>
      </c>
      <c r="C60" s="18">
        <v>2000</v>
      </c>
      <c r="D60" s="18">
        <v>2001</v>
      </c>
      <c r="E60" s="18">
        <f t="shared" si="0"/>
        <v>1</v>
      </c>
      <c r="F60" s="27" t="s">
        <v>1699</v>
      </c>
      <c r="P60" s="30" t="s">
        <v>286</v>
      </c>
      <c r="Q60" s="30" t="s">
        <v>287</v>
      </c>
      <c r="R60" s="22">
        <v>2010</v>
      </c>
      <c r="S60" s="21">
        <v>2026</v>
      </c>
      <c r="T60" s="22">
        <f>S60-R60</f>
        <v>16</v>
      </c>
      <c r="U60" s="20" t="s">
        <v>442</v>
      </c>
    </row>
    <row r="61" spans="1:21" x14ac:dyDescent="0.25">
      <c r="A61" s="17" t="s">
        <v>487</v>
      </c>
      <c r="B61" s="17" t="s">
        <v>488</v>
      </c>
      <c r="C61" s="18">
        <v>2002</v>
      </c>
      <c r="D61" s="18">
        <v>2002</v>
      </c>
      <c r="E61" s="18">
        <f t="shared" si="0"/>
        <v>0</v>
      </c>
      <c r="F61" s="19" t="s">
        <v>1699</v>
      </c>
      <c r="P61" s="30" t="s">
        <v>288</v>
      </c>
      <c r="Q61" s="30" t="s">
        <v>92</v>
      </c>
      <c r="R61" s="22">
        <v>2009</v>
      </c>
      <c r="S61" s="21">
        <v>2026</v>
      </c>
      <c r="T61" s="22">
        <f>S61-R61</f>
        <v>17</v>
      </c>
      <c r="U61" s="20" t="s">
        <v>442</v>
      </c>
    </row>
    <row r="62" spans="1:21" x14ac:dyDescent="0.25">
      <c r="A62" s="17" t="s">
        <v>489</v>
      </c>
      <c r="B62" s="17" t="s">
        <v>92</v>
      </c>
      <c r="C62" s="18">
        <v>1999</v>
      </c>
      <c r="D62" s="18">
        <v>2002</v>
      </c>
      <c r="E62" s="18">
        <f t="shared" si="0"/>
        <v>3</v>
      </c>
      <c r="F62" s="19" t="s">
        <v>1699</v>
      </c>
      <c r="P62" s="20" t="s">
        <v>84</v>
      </c>
      <c r="Q62" s="20" t="s">
        <v>85</v>
      </c>
      <c r="R62" s="21">
        <v>1999</v>
      </c>
      <c r="S62" s="21">
        <v>2026</v>
      </c>
      <c r="T62" s="21">
        <f>S62-R62</f>
        <v>27</v>
      </c>
      <c r="U62" s="23" t="s">
        <v>442</v>
      </c>
    </row>
    <row r="63" spans="1:21" x14ac:dyDescent="0.25">
      <c r="A63" s="17" t="s">
        <v>490</v>
      </c>
      <c r="B63" s="17" t="s">
        <v>491</v>
      </c>
      <c r="C63" s="18">
        <v>2007</v>
      </c>
      <c r="D63" s="18">
        <v>2010</v>
      </c>
      <c r="E63" s="18">
        <f t="shared" si="0"/>
        <v>3</v>
      </c>
      <c r="F63" s="19" t="s">
        <v>1699</v>
      </c>
      <c r="P63" s="30" t="s">
        <v>289</v>
      </c>
      <c r="Q63" s="30" t="s">
        <v>290</v>
      </c>
      <c r="R63" s="22">
        <v>2009</v>
      </c>
      <c r="S63" s="21">
        <v>2026</v>
      </c>
      <c r="T63" s="22">
        <f>S63-R63</f>
        <v>17</v>
      </c>
      <c r="U63" s="20" t="s">
        <v>442</v>
      </c>
    </row>
    <row r="64" spans="1:21" x14ac:dyDescent="0.25">
      <c r="A64" s="17" t="s">
        <v>1194</v>
      </c>
      <c r="B64" s="17" t="s">
        <v>301</v>
      </c>
      <c r="C64" s="18">
        <v>2000</v>
      </c>
      <c r="D64" s="18">
        <v>2006</v>
      </c>
      <c r="E64" s="18">
        <f t="shared" si="0"/>
        <v>6</v>
      </c>
      <c r="F64" s="27" t="s">
        <v>1699</v>
      </c>
      <c r="P64" s="30" t="s">
        <v>291</v>
      </c>
      <c r="Q64" s="30" t="s">
        <v>292</v>
      </c>
      <c r="R64" s="22">
        <v>2023</v>
      </c>
      <c r="S64" s="21">
        <v>2026</v>
      </c>
      <c r="T64" s="22">
        <f>S64-R64</f>
        <v>3</v>
      </c>
      <c r="U64" s="20" t="s">
        <v>442</v>
      </c>
    </row>
    <row r="65" spans="1:21" x14ac:dyDescent="0.25">
      <c r="A65" s="17" t="s">
        <v>492</v>
      </c>
      <c r="B65" s="17" t="s">
        <v>493</v>
      </c>
      <c r="C65" s="18">
        <v>2003</v>
      </c>
      <c r="D65" s="18">
        <v>2017</v>
      </c>
      <c r="E65" s="18">
        <f t="shared" si="0"/>
        <v>14</v>
      </c>
      <c r="F65" s="19" t="s">
        <v>1699</v>
      </c>
      <c r="P65" s="30" t="s">
        <v>293</v>
      </c>
      <c r="Q65" s="30" t="s">
        <v>294</v>
      </c>
      <c r="R65" s="22">
        <v>2002</v>
      </c>
      <c r="S65" s="21">
        <v>2026</v>
      </c>
      <c r="T65" s="22">
        <f>S65-R65</f>
        <v>24</v>
      </c>
      <c r="U65" s="20" t="s">
        <v>442</v>
      </c>
    </row>
    <row r="66" spans="1:21" x14ac:dyDescent="0.25">
      <c r="A66" s="17" t="s">
        <v>494</v>
      </c>
      <c r="B66" s="17" t="s">
        <v>495</v>
      </c>
      <c r="C66" s="18">
        <v>2004</v>
      </c>
      <c r="D66" s="18">
        <v>2011</v>
      </c>
      <c r="E66" s="18">
        <f t="shared" ref="E66:E129" si="2">D66-C66</f>
        <v>7</v>
      </c>
      <c r="F66" s="19" t="s">
        <v>1699</v>
      </c>
      <c r="P66" s="30" t="s">
        <v>295</v>
      </c>
      <c r="Q66" s="30" t="s">
        <v>296</v>
      </c>
      <c r="R66" s="22">
        <v>2020</v>
      </c>
      <c r="S66" s="21">
        <v>2026</v>
      </c>
      <c r="T66" s="22">
        <f>S66-R66</f>
        <v>6</v>
      </c>
      <c r="U66" s="20" t="s">
        <v>442</v>
      </c>
    </row>
    <row r="67" spans="1:21" x14ac:dyDescent="0.25">
      <c r="A67" s="17" t="s">
        <v>1195</v>
      </c>
      <c r="B67" s="17" t="s">
        <v>198</v>
      </c>
      <c r="C67" s="18">
        <v>2011</v>
      </c>
      <c r="D67" s="18">
        <v>2013</v>
      </c>
      <c r="E67" s="18">
        <f t="shared" si="2"/>
        <v>2</v>
      </c>
      <c r="F67" s="27" t="s">
        <v>1699</v>
      </c>
      <c r="P67" s="30" t="s">
        <v>297</v>
      </c>
      <c r="Q67" s="30" t="s">
        <v>298</v>
      </c>
      <c r="R67" s="22">
        <v>2021</v>
      </c>
      <c r="S67" s="21">
        <v>2026</v>
      </c>
      <c r="T67" s="22">
        <f>S67-R67</f>
        <v>5</v>
      </c>
      <c r="U67" s="20" t="s">
        <v>442</v>
      </c>
    </row>
    <row r="68" spans="1:21" x14ac:dyDescent="0.25">
      <c r="A68" s="17" t="s">
        <v>1196</v>
      </c>
      <c r="B68" s="17" t="s">
        <v>1135</v>
      </c>
      <c r="C68" s="18">
        <v>2005</v>
      </c>
      <c r="D68" s="18">
        <v>2005</v>
      </c>
      <c r="E68" s="18">
        <f t="shared" si="2"/>
        <v>0</v>
      </c>
      <c r="F68" s="27" t="s">
        <v>1699</v>
      </c>
      <c r="P68" s="108" t="s">
        <v>1722</v>
      </c>
      <c r="Q68" s="108" t="s">
        <v>1721</v>
      </c>
      <c r="R68" s="21">
        <v>2025</v>
      </c>
      <c r="S68" s="21">
        <v>2026</v>
      </c>
      <c r="T68" s="21">
        <f>S68-R68</f>
        <v>1</v>
      </c>
      <c r="U68" s="108" t="s">
        <v>442</v>
      </c>
    </row>
    <row r="69" spans="1:21" x14ac:dyDescent="0.25">
      <c r="A69" s="17" t="s">
        <v>1197</v>
      </c>
      <c r="B69" s="17" t="s">
        <v>1198</v>
      </c>
      <c r="C69" s="18">
        <v>2004</v>
      </c>
      <c r="D69" s="18">
        <v>2010</v>
      </c>
      <c r="E69" s="18">
        <f t="shared" si="2"/>
        <v>6</v>
      </c>
      <c r="F69" s="27" t="s">
        <v>1699</v>
      </c>
      <c r="P69" s="116" t="s">
        <v>1724</v>
      </c>
      <c r="Q69" s="116" t="s">
        <v>971</v>
      </c>
      <c r="R69" s="21">
        <v>2025</v>
      </c>
      <c r="S69" s="21">
        <v>2026</v>
      </c>
      <c r="T69" s="21">
        <f>S69-R69</f>
        <v>1</v>
      </c>
      <c r="U69" s="116" t="s">
        <v>442</v>
      </c>
    </row>
    <row r="70" spans="1:21" x14ac:dyDescent="0.25">
      <c r="A70" s="17" t="s">
        <v>1199</v>
      </c>
      <c r="B70" s="17" t="s">
        <v>12</v>
      </c>
      <c r="C70" s="18">
        <v>2018</v>
      </c>
      <c r="D70" s="18">
        <v>2018</v>
      </c>
      <c r="E70" s="18">
        <f t="shared" si="2"/>
        <v>0</v>
      </c>
      <c r="F70" s="27" t="s">
        <v>1699</v>
      </c>
      <c r="P70" s="30" t="s">
        <v>299</v>
      </c>
      <c r="Q70" s="30" t="s">
        <v>72</v>
      </c>
      <c r="R70" s="22">
        <v>2006</v>
      </c>
      <c r="S70" s="21">
        <v>2026</v>
      </c>
      <c r="T70" s="22">
        <f>S70-R70</f>
        <v>20</v>
      </c>
      <c r="U70" s="20" t="s">
        <v>442</v>
      </c>
    </row>
    <row r="71" spans="1:21" x14ac:dyDescent="0.25">
      <c r="A71" s="17" t="s">
        <v>496</v>
      </c>
      <c r="B71" s="17" t="s">
        <v>89</v>
      </c>
      <c r="C71" s="18">
        <v>2008</v>
      </c>
      <c r="D71" s="18">
        <v>2010</v>
      </c>
      <c r="E71" s="18">
        <f t="shared" si="2"/>
        <v>2</v>
      </c>
      <c r="F71" s="19" t="s">
        <v>1699</v>
      </c>
      <c r="P71" s="30" t="s">
        <v>300</v>
      </c>
      <c r="Q71" s="30" t="s">
        <v>301</v>
      </c>
      <c r="R71" s="22">
        <v>2013</v>
      </c>
      <c r="S71" s="21">
        <v>2026</v>
      </c>
      <c r="T71" s="22">
        <f>S71-R71</f>
        <v>13</v>
      </c>
      <c r="U71" s="20" t="s">
        <v>442</v>
      </c>
    </row>
    <row r="72" spans="1:21" x14ac:dyDescent="0.25">
      <c r="A72" s="17" t="s">
        <v>1200</v>
      </c>
      <c r="B72" s="17" t="s">
        <v>105</v>
      </c>
      <c r="C72" s="18">
        <v>2011</v>
      </c>
      <c r="D72" s="18">
        <v>2020</v>
      </c>
      <c r="E72" s="18">
        <f t="shared" si="2"/>
        <v>9</v>
      </c>
      <c r="F72" s="27" t="s">
        <v>1699</v>
      </c>
      <c r="P72" s="30" t="s">
        <v>86</v>
      </c>
      <c r="Q72" s="30" t="s">
        <v>87</v>
      </c>
      <c r="R72" s="22">
        <v>2023</v>
      </c>
      <c r="S72" s="21">
        <v>2026</v>
      </c>
      <c r="T72" s="22">
        <f>S72-R72</f>
        <v>3</v>
      </c>
      <c r="U72" s="31" t="s">
        <v>442</v>
      </c>
    </row>
    <row r="73" spans="1:21" x14ac:dyDescent="0.25">
      <c r="A73" s="17" t="s">
        <v>497</v>
      </c>
      <c r="B73" s="17" t="s">
        <v>498</v>
      </c>
      <c r="C73" s="18">
        <v>2001</v>
      </c>
      <c r="D73" s="18">
        <v>2001</v>
      </c>
      <c r="E73" s="18">
        <f t="shared" si="2"/>
        <v>0</v>
      </c>
      <c r="F73" s="19" t="s">
        <v>1699</v>
      </c>
      <c r="P73" s="30" t="s">
        <v>304</v>
      </c>
      <c r="Q73" s="30" t="s">
        <v>42</v>
      </c>
      <c r="R73" s="22">
        <v>2000</v>
      </c>
      <c r="S73" s="21">
        <v>2026</v>
      </c>
      <c r="T73" s="22">
        <f>S73-R73</f>
        <v>26</v>
      </c>
      <c r="U73" s="20" t="s">
        <v>442</v>
      </c>
    </row>
    <row r="74" spans="1:21" x14ac:dyDescent="0.25">
      <c r="A74" s="17" t="s">
        <v>703</v>
      </c>
      <c r="B74" s="17" t="s">
        <v>212</v>
      </c>
      <c r="C74" s="18">
        <v>2007</v>
      </c>
      <c r="D74" s="18">
        <v>2023</v>
      </c>
      <c r="E74" s="18">
        <f t="shared" si="2"/>
        <v>16</v>
      </c>
      <c r="F74" s="27" t="s">
        <v>1699</v>
      </c>
      <c r="P74" s="125" t="s">
        <v>1730</v>
      </c>
      <c r="Q74" s="125" t="s">
        <v>232</v>
      </c>
      <c r="R74" s="21">
        <v>2026</v>
      </c>
      <c r="S74" s="21">
        <v>2026</v>
      </c>
      <c r="T74" s="21">
        <f>S74-R74</f>
        <v>0</v>
      </c>
      <c r="U74" s="126" t="s">
        <v>442</v>
      </c>
    </row>
    <row r="75" spans="1:21" x14ac:dyDescent="0.25">
      <c r="A75" s="17" t="s">
        <v>1201</v>
      </c>
      <c r="B75" s="17" t="s">
        <v>33</v>
      </c>
      <c r="C75" s="18">
        <v>2007</v>
      </c>
      <c r="D75" s="18">
        <v>2007</v>
      </c>
      <c r="E75" s="18">
        <f t="shared" si="2"/>
        <v>0</v>
      </c>
      <c r="F75" s="27" t="s">
        <v>1699</v>
      </c>
      <c r="P75" s="20" t="s">
        <v>88</v>
      </c>
      <c r="Q75" s="20" t="s">
        <v>89</v>
      </c>
      <c r="R75" s="21">
        <v>2007</v>
      </c>
      <c r="S75" s="21">
        <v>2026</v>
      </c>
      <c r="T75" s="21">
        <f>S75-R75</f>
        <v>19</v>
      </c>
      <c r="U75" s="23" t="s">
        <v>442</v>
      </c>
    </row>
    <row r="76" spans="1:21" x14ac:dyDescent="0.25">
      <c r="A76" s="17" t="s">
        <v>1202</v>
      </c>
      <c r="B76" s="17" t="s">
        <v>94</v>
      </c>
      <c r="C76" s="18">
        <v>2000</v>
      </c>
      <c r="D76" s="18">
        <v>2021</v>
      </c>
      <c r="E76" s="18">
        <f t="shared" si="2"/>
        <v>21</v>
      </c>
      <c r="F76" s="27" t="s">
        <v>1699</v>
      </c>
      <c r="P76" s="30" t="s">
        <v>306</v>
      </c>
      <c r="Q76" s="30" t="s">
        <v>198</v>
      </c>
      <c r="R76" s="22">
        <v>2024</v>
      </c>
      <c r="S76" s="21">
        <v>2026</v>
      </c>
      <c r="T76" s="22">
        <f>S76-R76</f>
        <v>2</v>
      </c>
      <c r="U76" s="20" t="s">
        <v>442</v>
      </c>
    </row>
    <row r="77" spans="1:21" x14ac:dyDescent="0.25">
      <c r="A77" s="17" t="s">
        <v>1203</v>
      </c>
      <c r="B77" s="17" t="s">
        <v>323</v>
      </c>
      <c r="C77" s="18">
        <v>2004</v>
      </c>
      <c r="D77" s="18">
        <v>2012</v>
      </c>
      <c r="E77" s="18">
        <f t="shared" si="2"/>
        <v>8</v>
      </c>
      <c r="F77" s="27" t="s">
        <v>1699</v>
      </c>
      <c r="P77" s="20" t="s">
        <v>90</v>
      </c>
      <c r="Q77" s="20" t="s">
        <v>38</v>
      </c>
      <c r="R77" s="21">
        <v>2009</v>
      </c>
      <c r="S77" s="21">
        <v>2026</v>
      </c>
      <c r="T77" s="21">
        <f>S77-R77</f>
        <v>17</v>
      </c>
      <c r="U77" s="23" t="s">
        <v>442</v>
      </c>
    </row>
    <row r="78" spans="1:21" x14ac:dyDescent="0.25">
      <c r="A78" s="17" t="s">
        <v>499</v>
      </c>
      <c r="B78" s="17" t="s">
        <v>500</v>
      </c>
      <c r="C78" s="18">
        <v>2005</v>
      </c>
      <c r="D78" s="18">
        <v>2008</v>
      </c>
      <c r="E78" s="18">
        <f t="shared" si="2"/>
        <v>3</v>
      </c>
      <c r="F78" s="19" t="s">
        <v>1699</v>
      </c>
      <c r="P78" s="30" t="s">
        <v>307</v>
      </c>
      <c r="Q78" s="30" t="s">
        <v>308</v>
      </c>
      <c r="R78" s="22">
        <v>2015</v>
      </c>
      <c r="S78" s="21">
        <v>2026</v>
      </c>
      <c r="T78" s="22">
        <f>S78-R78</f>
        <v>11</v>
      </c>
      <c r="U78" s="20" t="s">
        <v>442</v>
      </c>
    </row>
    <row r="79" spans="1:21" x14ac:dyDescent="0.25">
      <c r="A79" s="17" t="s">
        <v>499</v>
      </c>
      <c r="B79" s="17" t="s">
        <v>500</v>
      </c>
      <c r="C79" s="18">
        <v>2008</v>
      </c>
      <c r="D79" s="18">
        <v>2010</v>
      </c>
      <c r="E79" s="18">
        <f t="shared" si="2"/>
        <v>2</v>
      </c>
      <c r="F79" s="27" t="s">
        <v>1699</v>
      </c>
      <c r="P79" s="20" t="s">
        <v>91</v>
      </c>
      <c r="Q79" s="20" t="s">
        <v>92</v>
      </c>
      <c r="R79" s="21">
        <v>2011</v>
      </c>
      <c r="S79" s="21">
        <v>2026</v>
      </c>
      <c r="T79" s="21">
        <f>S79-R79</f>
        <v>15</v>
      </c>
      <c r="U79" s="23" t="s">
        <v>442</v>
      </c>
    </row>
    <row r="80" spans="1:21" x14ac:dyDescent="0.25">
      <c r="A80" s="17" t="s">
        <v>1204</v>
      </c>
      <c r="B80" s="17" t="s">
        <v>1205</v>
      </c>
      <c r="C80" s="18">
        <v>2005</v>
      </c>
      <c r="D80" s="18">
        <v>2008</v>
      </c>
      <c r="E80" s="18">
        <f t="shared" si="2"/>
        <v>3</v>
      </c>
      <c r="F80" s="27" t="s">
        <v>1699</v>
      </c>
      <c r="P80" s="30" t="s">
        <v>309</v>
      </c>
      <c r="Q80" s="30" t="s">
        <v>114</v>
      </c>
      <c r="R80" s="22">
        <v>2000</v>
      </c>
      <c r="S80" s="21">
        <v>2026</v>
      </c>
      <c r="T80" s="22">
        <f>S80-R80</f>
        <v>26</v>
      </c>
      <c r="U80" s="20" t="s">
        <v>442</v>
      </c>
    </row>
    <row r="81" spans="1:21" x14ac:dyDescent="0.25">
      <c r="A81" s="17" t="s">
        <v>1206</v>
      </c>
      <c r="B81" s="17" t="s">
        <v>1207</v>
      </c>
      <c r="C81" s="18">
        <v>2003</v>
      </c>
      <c r="D81" s="18">
        <v>2004</v>
      </c>
      <c r="E81" s="18">
        <f t="shared" si="2"/>
        <v>1</v>
      </c>
      <c r="F81" s="27" t="s">
        <v>1699</v>
      </c>
      <c r="P81" s="20" t="s">
        <v>93</v>
      </c>
      <c r="Q81" s="20" t="s">
        <v>94</v>
      </c>
      <c r="R81" s="21">
        <v>2021</v>
      </c>
      <c r="S81" s="21">
        <v>2026</v>
      </c>
      <c r="T81" s="21">
        <f>S81-R81</f>
        <v>5</v>
      </c>
      <c r="U81" s="23" t="s">
        <v>442</v>
      </c>
    </row>
    <row r="82" spans="1:21" x14ac:dyDescent="0.25">
      <c r="A82" s="27" t="s">
        <v>501</v>
      </c>
      <c r="B82" s="27" t="s">
        <v>502</v>
      </c>
      <c r="C82" s="28">
        <v>1999</v>
      </c>
      <c r="D82" s="28">
        <v>2024</v>
      </c>
      <c r="E82" s="28">
        <f t="shared" si="2"/>
        <v>25</v>
      </c>
      <c r="F82" s="29" t="s">
        <v>1699</v>
      </c>
      <c r="P82" s="30" t="s">
        <v>310</v>
      </c>
      <c r="Q82" s="30" t="s">
        <v>311</v>
      </c>
      <c r="R82" s="22">
        <v>2000</v>
      </c>
      <c r="S82" s="21">
        <v>2026</v>
      </c>
      <c r="T82" s="22">
        <f>S82-R82</f>
        <v>26</v>
      </c>
      <c r="U82" s="20" t="s">
        <v>442</v>
      </c>
    </row>
    <row r="83" spans="1:21" x14ac:dyDescent="0.25">
      <c r="A83" s="17" t="s">
        <v>503</v>
      </c>
      <c r="B83" s="17" t="s">
        <v>278</v>
      </c>
      <c r="C83" s="18">
        <v>2008</v>
      </c>
      <c r="D83" s="18">
        <v>2008</v>
      </c>
      <c r="E83" s="18">
        <f t="shared" si="2"/>
        <v>0</v>
      </c>
      <c r="F83" s="19" t="s">
        <v>1699</v>
      </c>
      <c r="P83" s="30" t="s">
        <v>312</v>
      </c>
      <c r="Q83" s="30" t="s">
        <v>92</v>
      </c>
      <c r="R83" s="22">
        <v>2000</v>
      </c>
      <c r="S83" s="21">
        <v>2026</v>
      </c>
      <c r="T83" s="22">
        <f>S83-R83</f>
        <v>26</v>
      </c>
      <c r="U83" s="20" t="s">
        <v>442</v>
      </c>
    </row>
    <row r="84" spans="1:21" x14ac:dyDescent="0.25">
      <c r="A84" s="17" t="s">
        <v>504</v>
      </c>
      <c r="B84" s="17" t="s">
        <v>12</v>
      </c>
      <c r="C84" s="18">
        <v>2005</v>
      </c>
      <c r="D84" s="18">
        <v>2009</v>
      </c>
      <c r="E84" s="18">
        <f t="shared" si="2"/>
        <v>4</v>
      </c>
      <c r="F84" s="19" t="s">
        <v>1699</v>
      </c>
      <c r="P84" s="20" t="s">
        <v>95</v>
      </c>
      <c r="Q84" s="20" t="s">
        <v>62</v>
      </c>
      <c r="R84" s="21">
        <v>1998</v>
      </c>
      <c r="S84" s="21">
        <v>2026</v>
      </c>
      <c r="T84" s="21">
        <f>S84-R84</f>
        <v>28</v>
      </c>
      <c r="U84" s="23" t="s">
        <v>442</v>
      </c>
    </row>
    <row r="85" spans="1:21" x14ac:dyDescent="0.25">
      <c r="A85" s="17" t="s">
        <v>504</v>
      </c>
      <c r="B85" s="17" t="s">
        <v>12</v>
      </c>
      <c r="C85" s="18">
        <v>2012</v>
      </c>
      <c r="D85" s="18">
        <v>2019</v>
      </c>
      <c r="E85" s="18">
        <f t="shared" si="2"/>
        <v>7</v>
      </c>
      <c r="F85" s="27" t="s">
        <v>1699</v>
      </c>
      <c r="P85" s="30" t="s">
        <v>313</v>
      </c>
      <c r="Q85" s="30" t="s">
        <v>314</v>
      </c>
      <c r="R85" s="22">
        <v>2013</v>
      </c>
      <c r="S85" s="21">
        <v>2026</v>
      </c>
      <c r="T85" s="22">
        <f>S85-R85</f>
        <v>13</v>
      </c>
      <c r="U85" s="20" t="s">
        <v>442</v>
      </c>
    </row>
    <row r="86" spans="1:21" x14ac:dyDescent="0.25">
      <c r="A86" s="17" t="s">
        <v>505</v>
      </c>
      <c r="B86" s="17" t="s">
        <v>506</v>
      </c>
      <c r="C86" s="18">
        <v>2007</v>
      </c>
      <c r="D86" s="18">
        <v>2014</v>
      </c>
      <c r="E86" s="18">
        <f t="shared" si="2"/>
        <v>7</v>
      </c>
      <c r="F86" s="19" t="s">
        <v>1699</v>
      </c>
      <c r="P86" s="30" t="s">
        <v>315</v>
      </c>
      <c r="Q86" s="30" t="s">
        <v>264</v>
      </c>
      <c r="R86" s="22">
        <v>2000</v>
      </c>
      <c r="S86" s="21">
        <v>2026</v>
      </c>
      <c r="T86" s="22">
        <f>S86-R86</f>
        <v>26</v>
      </c>
      <c r="U86" s="20" t="s">
        <v>442</v>
      </c>
    </row>
    <row r="87" spans="1:21" x14ac:dyDescent="0.25">
      <c r="A87" s="17" t="s">
        <v>507</v>
      </c>
      <c r="B87" s="17" t="s">
        <v>92</v>
      </c>
      <c r="C87" s="18">
        <v>2019</v>
      </c>
      <c r="D87" s="18">
        <v>2020</v>
      </c>
      <c r="E87" s="18">
        <f t="shared" si="2"/>
        <v>1</v>
      </c>
      <c r="F87" s="19" t="s">
        <v>1699</v>
      </c>
      <c r="P87" s="30" t="s">
        <v>316</v>
      </c>
      <c r="Q87" s="30" t="s">
        <v>317</v>
      </c>
      <c r="R87" s="22">
        <v>2000</v>
      </c>
      <c r="S87" s="21">
        <v>2026</v>
      </c>
      <c r="T87" s="22">
        <f>S87-R87</f>
        <v>26</v>
      </c>
      <c r="U87" s="20" t="s">
        <v>442</v>
      </c>
    </row>
    <row r="88" spans="1:21" x14ac:dyDescent="0.25">
      <c r="A88" s="17" t="s">
        <v>1208</v>
      </c>
      <c r="B88" s="17" t="s">
        <v>1209</v>
      </c>
      <c r="C88" s="18">
        <v>2000</v>
      </c>
      <c r="D88" s="18">
        <v>2006</v>
      </c>
      <c r="E88" s="18">
        <f t="shared" si="2"/>
        <v>6</v>
      </c>
      <c r="F88" s="27" t="s">
        <v>1699</v>
      </c>
      <c r="P88" s="20" t="s">
        <v>96</v>
      </c>
      <c r="Q88" s="20" t="s">
        <v>82</v>
      </c>
      <c r="R88" s="21">
        <v>2025</v>
      </c>
      <c r="S88" s="21">
        <v>2026</v>
      </c>
      <c r="T88" s="21">
        <f>S88-R88</f>
        <v>1</v>
      </c>
      <c r="U88" s="23" t="s">
        <v>442</v>
      </c>
    </row>
    <row r="89" spans="1:21" x14ac:dyDescent="0.25">
      <c r="A89" s="17" t="s">
        <v>508</v>
      </c>
      <c r="B89" s="17" t="s">
        <v>92</v>
      </c>
      <c r="C89" s="18">
        <v>2001</v>
      </c>
      <c r="D89" s="18">
        <v>2002</v>
      </c>
      <c r="E89" s="18">
        <f t="shared" si="2"/>
        <v>1</v>
      </c>
      <c r="F89" s="19" t="s">
        <v>1699</v>
      </c>
      <c r="P89" s="20" t="s">
        <v>97</v>
      </c>
      <c r="Q89" s="20" t="s">
        <v>40</v>
      </c>
      <c r="R89" s="21">
        <v>2021</v>
      </c>
      <c r="S89" s="21">
        <v>2026</v>
      </c>
      <c r="T89" s="21">
        <f>S89-R89</f>
        <v>5</v>
      </c>
      <c r="U89" s="23" t="s">
        <v>442</v>
      </c>
    </row>
    <row r="90" spans="1:21" x14ac:dyDescent="0.25">
      <c r="A90" s="17" t="s">
        <v>509</v>
      </c>
      <c r="B90" s="17" t="s">
        <v>184</v>
      </c>
      <c r="C90" s="18">
        <v>2002</v>
      </c>
      <c r="D90" s="18">
        <v>2004</v>
      </c>
      <c r="E90" s="18">
        <f t="shared" si="2"/>
        <v>2</v>
      </c>
      <c r="F90" s="19" t="s">
        <v>1699</v>
      </c>
      <c r="P90" s="30" t="s">
        <v>1385</v>
      </c>
      <c r="Q90" s="30" t="s">
        <v>94</v>
      </c>
      <c r="R90" s="22">
        <v>2000</v>
      </c>
      <c r="S90" s="21">
        <v>2026</v>
      </c>
      <c r="T90" s="22">
        <f>S90-R90</f>
        <v>26</v>
      </c>
      <c r="U90" s="20" t="s">
        <v>442</v>
      </c>
    </row>
    <row r="91" spans="1:21" x14ac:dyDescent="0.25">
      <c r="A91" s="17" t="s">
        <v>13</v>
      </c>
      <c r="B91" s="17" t="s">
        <v>432</v>
      </c>
      <c r="C91" s="18">
        <v>2002</v>
      </c>
      <c r="D91" s="18">
        <v>2002</v>
      </c>
      <c r="E91" s="18">
        <f t="shared" si="2"/>
        <v>0</v>
      </c>
      <c r="F91" s="19" t="s">
        <v>1699</v>
      </c>
      <c r="P91" s="20" t="s">
        <v>100</v>
      </c>
      <c r="Q91" s="20" t="s">
        <v>101</v>
      </c>
      <c r="R91" s="21">
        <v>1999</v>
      </c>
      <c r="S91" s="21">
        <v>2026</v>
      </c>
      <c r="T91" s="21">
        <f>S91-R91</f>
        <v>27</v>
      </c>
      <c r="U91" s="23" t="s">
        <v>442</v>
      </c>
    </row>
    <row r="92" spans="1:21" x14ac:dyDescent="0.25">
      <c r="A92" s="17" t="s">
        <v>510</v>
      </c>
      <c r="B92" s="17" t="s">
        <v>64</v>
      </c>
      <c r="C92" s="18">
        <v>2004</v>
      </c>
      <c r="D92" s="18">
        <v>2004</v>
      </c>
      <c r="E92" s="18">
        <f t="shared" si="2"/>
        <v>0</v>
      </c>
      <c r="F92" s="19" t="s">
        <v>1699</v>
      </c>
      <c r="P92" s="20" t="s">
        <v>102</v>
      </c>
      <c r="Q92" s="20" t="s">
        <v>103</v>
      </c>
      <c r="R92" s="21">
        <v>2016</v>
      </c>
      <c r="S92" s="21">
        <v>2026</v>
      </c>
      <c r="T92" s="21">
        <f>S92-R92</f>
        <v>10</v>
      </c>
      <c r="U92" s="23" t="s">
        <v>442</v>
      </c>
    </row>
    <row r="93" spans="1:21" x14ac:dyDescent="0.25">
      <c r="A93" s="17" t="s">
        <v>1210</v>
      </c>
      <c r="B93" s="17" t="s">
        <v>58</v>
      </c>
      <c r="C93" s="18">
        <v>2023</v>
      </c>
      <c r="D93" s="18">
        <v>2023</v>
      </c>
      <c r="E93" s="18">
        <f t="shared" si="2"/>
        <v>0</v>
      </c>
      <c r="F93" s="27" t="s">
        <v>1699</v>
      </c>
      <c r="P93" s="20" t="s">
        <v>106</v>
      </c>
      <c r="Q93" s="20" t="s">
        <v>107</v>
      </c>
      <c r="R93" s="21">
        <v>2020</v>
      </c>
      <c r="S93" s="21">
        <v>2026</v>
      </c>
      <c r="T93" s="21">
        <f>S93-R93</f>
        <v>6</v>
      </c>
      <c r="U93" s="23" t="s">
        <v>442</v>
      </c>
    </row>
    <row r="94" spans="1:21" x14ac:dyDescent="0.25">
      <c r="A94" s="27" t="s">
        <v>511</v>
      </c>
      <c r="B94" s="27" t="s">
        <v>94</v>
      </c>
      <c r="C94" s="28">
        <v>2022</v>
      </c>
      <c r="D94" s="18">
        <v>2023</v>
      </c>
      <c r="E94" s="28">
        <f t="shared" si="2"/>
        <v>1</v>
      </c>
      <c r="F94" s="29" t="s">
        <v>1699</v>
      </c>
      <c r="P94" s="30" t="s">
        <v>320</v>
      </c>
      <c r="Q94" s="30" t="s">
        <v>170</v>
      </c>
      <c r="R94" s="22">
        <v>2006</v>
      </c>
      <c r="S94" s="21">
        <v>2026</v>
      </c>
      <c r="T94" s="22">
        <f>S94-R94</f>
        <v>20</v>
      </c>
      <c r="U94" s="20" t="s">
        <v>442</v>
      </c>
    </row>
    <row r="95" spans="1:21" x14ac:dyDescent="0.25">
      <c r="A95" s="17" t="s">
        <v>1211</v>
      </c>
      <c r="B95" s="17" t="s">
        <v>33</v>
      </c>
      <c r="C95" s="18">
        <v>2007</v>
      </c>
      <c r="D95" s="18">
        <v>2007</v>
      </c>
      <c r="E95" s="18">
        <f t="shared" si="2"/>
        <v>0</v>
      </c>
      <c r="F95" s="27" t="s">
        <v>1699</v>
      </c>
      <c r="P95" s="117" t="s">
        <v>1725</v>
      </c>
      <c r="Q95" s="117" t="s">
        <v>170</v>
      </c>
      <c r="R95" s="21">
        <v>2025</v>
      </c>
      <c r="S95" s="21">
        <v>2026</v>
      </c>
      <c r="T95" s="21">
        <f>S95-R95</f>
        <v>1</v>
      </c>
      <c r="U95" s="117" t="s">
        <v>442</v>
      </c>
    </row>
    <row r="96" spans="1:21" x14ac:dyDescent="0.25">
      <c r="A96" s="17" t="s">
        <v>15</v>
      </c>
      <c r="B96" s="17" t="s">
        <v>845</v>
      </c>
      <c r="C96" s="18">
        <v>2000</v>
      </c>
      <c r="D96" s="18">
        <v>2013</v>
      </c>
      <c r="E96" s="18">
        <f t="shared" si="2"/>
        <v>13</v>
      </c>
      <c r="F96" s="27" t="s">
        <v>1699</v>
      </c>
      <c r="P96" s="20" t="s">
        <v>108</v>
      </c>
      <c r="Q96" s="20" t="s">
        <v>109</v>
      </c>
      <c r="R96" s="21">
        <v>2021</v>
      </c>
      <c r="S96" s="21">
        <v>2026</v>
      </c>
      <c r="T96" s="21">
        <f>S96-R96</f>
        <v>5</v>
      </c>
      <c r="U96" s="23" t="s">
        <v>442</v>
      </c>
    </row>
    <row r="97" spans="1:21" x14ac:dyDescent="0.25">
      <c r="A97" s="17" t="s">
        <v>512</v>
      </c>
      <c r="B97" s="17" t="s">
        <v>133</v>
      </c>
      <c r="C97" s="18">
        <v>2007</v>
      </c>
      <c r="D97" s="18">
        <v>2019</v>
      </c>
      <c r="E97" s="18">
        <f t="shared" si="2"/>
        <v>12</v>
      </c>
      <c r="F97" s="19" t="s">
        <v>1699</v>
      </c>
      <c r="P97" s="30" t="s">
        <v>321</v>
      </c>
      <c r="Q97" s="30" t="s">
        <v>322</v>
      </c>
      <c r="R97" s="22">
        <v>2000</v>
      </c>
      <c r="S97" s="21">
        <v>2026</v>
      </c>
      <c r="T97" s="22">
        <f>S97-R97</f>
        <v>26</v>
      </c>
      <c r="U97" s="20" t="s">
        <v>442</v>
      </c>
    </row>
    <row r="98" spans="1:21" x14ac:dyDescent="0.25">
      <c r="A98" s="17" t="s">
        <v>221</v>
      </c>
      <c r="B98" s="17" t="s">
        <v>94</v>
      </c>
      <c r="C98" s="18">
        <v>2000</v>
      </c>
      <c r="D98" s="18">
        <v>2021</v>
      </c>
      <c r="E98" s="18">
        <f t="shared" si="2"/>
        <v>21</v>
      </c>
      <c r="F98" s="27" t="s">
        <v>1699</v>
      </c>
      <c r="P98" s="20" t="s">
        <v>110</v>
      </c>
      <c r="Q98" s="20" t="s">
        <v>112</v>
      </c>
      <c r="R98" s="21">
        <v>2023</v>
      </c>
      <c r="S98" s="21">
        <v>2026</v>
      </c>
      <c r="T98" s="21">
        <f>S98-R98</f>
        <v>3</v>
      </c>
      <c r="U98" s="23" t="s">
        <v>442</v>
      </c>
    </row>
    <row r="99" spans="1:21" x14ac:dyDescent="0.25">
      <c r="A99" s="27" t="s">
        <v>18</v>
      </c>
      <c r="B99" s="27" t="s">
        <v>19</v>
      </c>
      <c r="C99" s="28">
        <v>2024</v>
      </c>
      <c r="D99" s="18">
        <v>2025</v>
      </c>
      <c r="E99" s="28">
        <f t="shared" si="2"/>
        <v>1</v>
      </c>
      <c r="F99" s="27" t="s">
        <v>1699</v>
      </c>
      <c r="P99" s="20" t="s">
        <v>110</v>
      </c>
      <c r="Q99" s="20" t="s">
        <v>111</v>
      </c>
      <c r="R99" s="21">
        <v>2006</v>
      </c>
      <c r="S99" s="21">
        <v>2026</v>
      </c>
      <c r="T99" s="21">
        <f>S99-R99</f>
        <v>20</v>
      </c>
      <c r="U99" s="23" t="s">
        <v>442</v>
      </c>
    </row>
    <row r="100" spans="1:21" x14ac:dyDescent="0.25">
      <c r="A100" s="17" t="s">
        <v>1212</v>
      </c>
      <c r="B100" s="17" t="s">
        <v>105</v>
      </c>
      <c r="C100" s="18">
        <v>2012</v>
      </c>
      <c r="D100" s="18">
        <v>2013</v>
      </c>
      <c r="E100" s="18">
        <f t="shared" si="2"/>
        <v>1</v>
      </c>
      <c r="F100" s="27" t="s">
        <v>1699</v>
      </c>
      <c r="P100" s="20" t="s">
        <v>113</v>
      </c>
      <c r="Q100" s="20" t="s">
        <v>114</v>
      </c>
      <c r="R100" s="21">
        <v>2005</v>
      </c>
      <c r="S100" s="21">
        <v>2026</v>
      </c>
      <c r="T100" s="21">
        <f>S100-R100</f>
        <v>21</v>
      </c>
      <c r="U100" s="23" t="s">
        <v>442</v>
      </c>
    </row>
    <row r="101" spans="1:21" x14ac:dyDescent="0.25">
      <c r="A101" s="17" t="s">
        <v>513</v>
      </c>
      <c r="B101" s="17" t="s">
        <v>514</v>
      </c>
      <c r="C101" s="18">
        <v>2009</v>
      </c>
      <c r="D101" s="18">
        <v>2009</v>
      </c>
      <c r="E101" s="18">
        <f t="shared" si="2"/>
        <v>0</v>
      </c>
      <c r="F101" s="19" t="s">
        <v>1699</v>
      </c>
      <c r="P101" s="20" t="s">
        <v>117</v>
      </c>
      <c r="Q101" s="20" t="s">
        <v>118</v>
      </c>
      <c r="R101" s="21">
        <v>2000</v>
      </c>
      <c r="S101" s="21">
        <v>2026</v>
      </c>
      <c r="T101" s="21">
        <f>S101-R101</f>
        <v>26</v>
      </c>
      <c r="U101" s="23" t="s">
        <v>442</v>
      </c>
    </row>
    <row r="102" spans="1:21" x14ac:dyDescent="0.25">
      <c r="A102" s="17" t="s">
        <v>515</v>
      </c>
      <c r="B102" s="17" t="s">
        <v>516</v>
      </c>
      <c r="C102" s="18">
        <v>2003</v>
      </c>
      <c r="D102" s="18">
        <v>2004</v>
      </c>
      <c r="E102" s="18">
        <f t="shared" si="2"/>
        <v>1</v>
      </c>
      <c r="F102" s="19" t="s">
        <v>1699</v>
      </c>
      <c r="P102" s="20" t="s">
        <v>119</v>
      </c>
      <c r="Q102" s="20" t="s">
        <v>120</v>
      </c>
      <c r="R102" s="21">
        <v>2000</v>
      </c>
      <c r="S102" s="21">
        <v>2026</v>
      </c>
      <c r="T102" s="21">
        <f>S102-R102</f>
        <v>26</v>
      </c>
      <c r="U102" s="23" t="s">
        <v>442</v>
      </c>
    </row>
    <row r="103" spans="1:21" x14ac:dyDescent="0.25">
      <c r="A103" s="17" t="s">
        <v>517</v>
      </c>
      <c r="B103" s="17" t="s">
        <v>518</v>
      </c>
      <c r="C103" s="18">
        <v>2015</v>
      </c>
      <c r="D103" s="18">
        <v>2016</v>
      </c>
      <c r="E103" s="18">
        <f t="shared" si="2"/>
        <v>1</v>
      </c>
      <c r="F103" s="19" t="s">
        <v>1699</v>
      </c>
      <c r="P103" s="30" t="s">
        <v>119</v>
      </c>
      <c r="Q103" s="30" t="s">
        <v>323</v>
      </c>
      <c r="R103" s="22">
        <v>2000</v>
      </c>
      <c r="S103" s="21">
        <v>2026</v>
      </c>
      <c r="T103" s="22">
        <f>S103-R103</f>
        <v>26</v>
      </c>
      <c r="U103" s="20" t="s">
        <v>442</v>
      </c>
    </row>
    <row r="104" spans="1:21" x14ac:dyDescent="0.25">
      <c r="A104" s="17" t="s">
        <v>519</v>
      </c>
      <c r="B104" s="17" t="s">
        <v>520</v>
      </c>
      <c r="C104" s="18">
        <v>2003</v>
      </c>
      <c r="D104" s="18">
        <v>2006</v>
      </c>
      <c r="E104" s="18">
        <f t="shared" si="2"/>
        <v>3</v>
      </c>
      <c r="F104" s="19" t="s">
        <v>1699</v>
      </c>
      <c r="P104" s="30" t="s">
        <v>324</v>
      </c>
      <c r="Q104" s="30" t="s">
        <v>325</v>
      </c>
      <c r="R104" s="22">
        <v>2024</v>
      </c>
      <c r="S104" s="21">
        <v>2026</v>
      </c>
      <c r="T104" s="22">
        <f>S104-R104</f>
        <v>2</v>
      </c>
      <c r="U104" s="20" t="s">
        <v>442</v>
      </c>
    </row>
    <row r="105" spans="1:21" x14ac:dyDescent="0.25">
      <c r="A105" s="17" t="s">
        <v>521</v>
      </c>
      <c r="B105" s="17" t="s">
        <v>89</v>
      </c>
      <c r="C105" s="18">
        <v>2003</v>
      </c>
      <c r="D105" s="18">
        <v>2004</v>
      </c>
      <c r="E105" s="18">
        <f t="shared" si="2"/>
        <v>1</v>
      </c>
      <c r="F105" s="19" t="s">
        <v>1699</v>
      </c>
      <c r="P105" s="30" t="s">
        <v>326</v>
      </c>
      <c r="Q105" s="30" t="s">
        <v>54</v>
      </c>
      <c r="R105" s="22">
        <v>2021</v>
      </c>
      <c r="S105" s="21">
        <v>2026</v>
      </c>
      <c r="T105" s="22">
        <f>S105-R105</f>
        <v>5</v>
      </c>
      <c r="U105" s="20" t="s">
        <v>442</v>
      </c>
    </row>
    <row r="106" spans="1:21" x14ac:dyDescent="0.25">
      <c r="A106" s="17" t="s">
        <v>1213</v>
      </c>
      <c r="B106" s="17" t="s">
        <v>1214</v>
      </c>
      <c r="C106" s="18">
        <v>2010</v>
      </c>
      <c r="D106" s="18">
        <v>2018</v>
      </c>
      <c r="E106" s="18">
        <f t="shared" si="2"/>
        <v>8</v>
      </c>
      <c r="F106" s="27" t="s">
        <v>1699</v>
      </c>
      <c r="P106" s="30" t="s">
        <v>326</v>
      </c>
      <c r="Q106" s="30" t="s">
        <v>94</v>
      </c>
      <c r="R106" s="22">
        <v>2000</v>
      </c>
      <c r="S106" s="21">
        <v>2026</v>
      </c>
      <c r="T106" s="22">
        <f>S106-R106</f>
        <v>26</v>
      </c>
      <c r="U106" s="20" t="s">
        <v>442</v>
      </c>
    </row>
    <row r="107" spans="1:21" x14ac:dyDescent="0.25">
      <c r="A107" s="17" t="s">
        <v>522</v>
      </c>
      <c r="B107" s="17" t="s">
        <v>523</v>
      </c>
      <c r="C107" s="18">
        <v>2000</v>
      </c>
      <c r="D107" s="18">
        <v>2005</v>
      </c>
      <c r="E107" s="18">
        <f t="shared" si="2"/>
        <v>5</v>
      </c>
      <c r="F107" s="19" t="s">
        <v>1699</v>
      </c>
      <c r="P107" s="30" t="s">
        <v>327</v>
      </c>
      <c r="Q107" s="30" t="s">
        <v>301</v>
      </c>
      <c r="R107" s="22">
        <v>2001</v>
      </c>
      <c r="S107" s="21">
        <v>2026</v>
      </c>
      <c r="T107" s="22">
        <f>S107-R107</f>
        <v>25</v>
      </c>
      <c r="U107" s="20" t="s">
        <v>442</v>
      </c>
    </row>
    <row r="108" spans="1:21" x14ac:dyDescent="0.25">
      <c r="A108" s="17" t="s">
        <v>1216</v>
      </c>
      <c r="B108" s="17" t="s">
        <v>1217</v>
      </c>
      <c r="C108" s="18">
        <v>2000</v>
      </c>
      <c r="D108" s="18">
        <v>2001</v>
      </c>
      <c r="E108" s="18">
        <f t="shared" si="2"/>
        <v>1</v>
      </c>
      <c r="F108" s="27" t="s">
        <v>1699</v>
      </c>
      <c r="P108" s="30" t="s">
        <v>327</v>
      </c>
      <c r="Q108" s="30" t="s">
        <v>274</v>
      </c>
      <c r="R108" s="22">
        <v>2025</v>
      </c>
      <c r="S108" s="21">
        <v>2026</v>
      </c>
      <c r="T108" s="22">
        <f>S108-R108</f>
        <v>1</v>
      </c>
      <c r="U108" s="20" t="s">
        <v>442</v>
      </c>
    </row>
    <row r="109" spans="1:21" x14ac:dyDescent="0.25">
      <c r="A109" s="17" t="s">
        <v>1218</v>
      </c>
      <c r="B109" s="17" t="s">
        <v>1219</v>
      </c>
      <c r="C109" s="18">
        <v>2000</v>
      </c>
      <c r="D109" s="18">
        <v>2001</v>
      </c>
      <c r="E109" s="18">
        <f t="shared" si="2"/>
        <v>1</v>
      </c>
      <c r="F109" s="27" t="s">
        <v>1699</v>
      </c>
      <c r="P109" s="20" t="s">
        <v>121</v>
      </c>
      <c r="Q109" s="20" t="s">
        <v>72</v>
      </c>
      <c r="R109" s="21">
        <v>2021</v>
      </c>
      <c r="S109" s="21">
        <v>2026</v>
      </c>
      <c r="T109" s="21">
        <f>S109-R109</f>
        <v>5</v>
      </c>
      <c r="U109" s="23" t="s">
        <v>442</v>
      </c>
    </row>
    <row r="110" spans="1:21" x14ac:dyDescent="0.25">
      <c r="A110" s="17" t="s">
        <v>1220</v>
      </c>
      <c r="B110" s="17" t="s">
        <v>502</v>
      </c>
      <c r="C110" s="18">
        <v>2000</v>
      </c>
      <c r="D110" s="18">
        <v>2002</v>
      </c>
      <c r="E110" s="18">
        <f t="shared" si="2"/>
        <v>2</v>
      </c>
      <c r="F110" s="27" t="s">
        <v>1699</v>
      </c>
      <c r="P110" s="30" t="s">
        <v>329</v>
      </c>
      <c r="Q110" s="30" t="s">
        <v>105</v>
      </c>
      <c r="R110" s="22">
        <v>2025</v>
      </c>
      <c r="S110" s="21">
        <v>2026</v>
      </c>
      <c r="T110" s="22">
        <f>S110-R110</f>
        <v>1</v>
      </c>
      <c r="U110" s="20" t="s">
        <v>442</v>
      </c>
    </row>
    <row r="111" spans="1:21" x14ac:dyDescent="0.25">
      <c r="A111" s="17" t="s">
        <v>524</v>
      </c>
      <c r="B111" s="17" t="s">
        <v>525</v>
      </c>
      <c r="C111" s="18">
        <v>2002</v>
      </c>
      <c r="D111" s="18">
        <v>2002</v>
      </c>
      <c r="E111" s="18">
        <f t="shared" si="2"/>
        <v>0</v>
      </c>
      <c r="F111" s="19" t="s">
        <v>1699</v>
      </c>
      <c r="P111" s="20" t="s">
        <v>122</v>
      </c>
      <c r="Q111" s="20" t="s">
        <v>123</v>
      </c>
      <c r="R111" s="21">
        <v>2008</v>
      </c>
      <c r="S111" s="21">
        <v>2026</v>
      </c>
      <c r="T111" s="21">
        <f>S111-R111</f>
        <v>18</v>
      </c>
      <c r="U111" s="23" t="s">
        <v>442</v>
      </c>
    </row>
    <row r="112" spans="1:21" x14ac:dyDescent="0.25">
      <c r="A112" s="17" t="s">
        <v>256</v>
      </c>
      <c r="B112" s="17" t="s">
        <v>99</v>
      </c>
      <c r="C112" s="18">
        <v>2001</v>
      </c>
      <c r="D112" s="28">
        <v>2024</v>
      </c>
      <c r="E112" s="18">
        <f t="shared" si="2"/>
        <v>23</v>
      </c>
      <c r="F112" s="19" t="s">
        <v>1699</v>
      </c>
      <c r="P112" s="30" t="s">
        <v>330</v>
      </c>
      <c r="Q112" s="30" t="s">
        <v>331</v>
      </c>
      <c r="R112" s="22">
        <v>2005</v>
      </c>
      <c r="S112" s="21">
        <v>2026</v>
      </c>
      <c r="T112" s="22">
        <f>S112-R112</f>
        <v>21</v>
      </c>
      <c r="U112" s="20" t="s">
        <v>442</v>
      </c>
    </row>
    <row r="113" spans="1:21" x14ac:dyDescent="0.25">
      <c r="A113" s="17" t="s">
        <v>1221</v>
      </c>
      <c r="B113" s="17" t="s">
        <v>40</v>
      </c>
      <c r="C113" s="18">
        <v>2000</v>
      </c>
      <c r="D113" s="18">
        <v>2005</v>
      </c>
      <c r="E113" s="18">
        <f t="shared" si="2"/>
        <v>5</v>
      </c>
      <c r="F113" s="27" t="s">
        <v>1699</v>
      </c>
      <c r="P113" s="30" t="s">
        <v>1430</v>
      </c>
      <c r="Q113" s="30" t="s">
        <v>1431</v>
      </c>
      <c r="R113" s="22">
        <v>2011</v>
      </c>
      <c r="S113" s="22">
        <v>2026</v>
      </c>
      <c r="T113" s="22">
        <f>S113-R113</f>
        <v>15</v>
      </c>
      <c r="U113" s="125" t="s">
        <v>442</v>
      </c>
    </row>
    <row r="114" spans="1:21" x14ac:dyDescent="0.25">
      <c r="A114" s="17" t="s">
        <v>526</v>
      </c>
      <c r="B114" s="17" t="s">
        <v>278</v>
      </c>
      <c r="C114" s="18">
        <v>1999</v>
      </c>
      <c r="D114" s="18">
        <v>2010</v>
      </c>
      <c r="E114" s="18">
        <f t="shared" si="2"/>
        <v>11</v>
      </c>
      <c r="F114" s="19" t="s">
        <v>1699</v>
      </c>
      <c r="P114" s="20" t="s">
        <v>124</v>
      </c>
      <c r="Q114" s="20" t="s">
        <v>125</v>
      </c>
      <c r="R114" s="21">
        <v>2015</v>
      </c>
      <c r="S114" s="21">
        <v>2026</v>
      </c>
      <c r="T114" s="21">
        <f>S114-R114</f>
        <v>11</v>
      </c>
      <c r="U114" s="23" t="s">
        <v>442</v>
      </c>
    </row>
    <row r="115" spans="1:21" x14ac:dyDescent="0.25">
      <c r="A115" s="17" t="s">
        <v>527</v>
      </c>
      <c r="B115" s="17" t="s">
        <v>528</v>
      </c>
      <c r="C115" s="18">
        <v>1999</v>
      </c>
      <c r="D115" s="18">
        <v>2002</v>
      </c>
      <c r="E115" s="18">
        <f t="shared" si="2"/>
        <v>3</v>
      </c>
      <c r="F115" s="19" t="s">
        <v>1699</v>
      </c>
      <c r="P115" s="20" t="s">
        <v>126</v>
      </c>
      <c r="Q115" s="20" t="s">
        <v>109</v>
      </c>
      <c r="R115" s="21">
        <v>2005</v>
      </c>
      <c r="S115" s="21">
        <v>2026</v>
      </c>
      <c r="T115" s="21">
        <f>S115-R115</f>
        <v>21</v>
      </c>
      <c r="U115" s="23" t="s">
        <v>442</v>
      </c>
    </row>
    <row r="116" spans="1:21" x14ac:dyDescent="0.25">
      <c r="A116" s="17" t="s">
        <v>527</v>
      </c>
      <c r="B116" s="17" t="s">
        <v>377</v>
      </c>
      <c r="C116" s="18">
        <v>1999</v>
      </c>
      <c r="D116" s="18">
        <v>2003</v>
      </c>
      <c r="E116" s="18">
        <f t="shared" si="2"/>
        <v>4</v>
      </c>
      <c r="F116" s="19" t="s">
        <v>1699</v>
      </c>
      <c r="P116" s="20" t="s">
        <v>127</v>
      </c>
      <c r="Q116" s="20" t="s">
        <v>128</v>
      </c>
      <c r="R116" s="21">
        <v>2004</v>
      </c>
      <c r="S116" s="21">
        <v>2026</v>
      </c>
      <c r="T116" s="21">
        <f>S116-R116</f>
        <v>22</v>
      </c>
      <c r="U116" s="23" t="s">
        <v>442</v>
      </c>
    </row>
    <row r="117" spans="1:21" x14ac:dyDescent="0.25">
      <c r="A117" s="17" t="s">
        <v>527</v>
      </c>
      <c r="B117" s="17" t="s">
        <v>1222</v>
      </c>
      <c r="C117" s="18">
        <v>2000</v>
      </c>
      <c r="D117" s="18">
        <v>2002</v>
      </c>
      <c r="E117" s="18">
        <f t="shared" si="2"/>
        <v>2</v>
      </c>
      <c r="F117" s="27" t="s">
        <v>1699</v>
      </c>
      <c r="P117" s="20" t="s">
        <v>129</v>
      </c>
      <c r="Q117" s="20" t="s">
        <v>40</v>
      </c>
      <c r="R117" s="21">
        <v>2003</v>
      </c>
      <c r="S117" s="21">
        <v>2026</v>
      </c>
      <c r="T117" s="21">
        <f>S117-R117</f>
        <v>23</v>
      </c>
      <c r="U117" s="23" t="s">
        <v>442</v>
      </c>
    </row>
    <row r="118" spans="1:21" x14ac:dyDescent="0.25">
      <c r="A118" s="17" t="s">
        <v>529</v>
      </c>
      <c r="B118" s="17" t="s">
        <v>105</v>
      </c>
      <c r="C118" s="18">
        <v>2007</v>
      </c>
      <c r="D118" s="18">
        <v>2012</v>
      </c>
      <c r="E118" s="18">
        <f t="shared" si="2"/>
        <v>5</v>
      </c>
      <c r="F118" s="19" t="s">
        <v>1699</v>
      </c>
      <c r="P118" s="20" t="s">
        <v>130</v>
      </c>
      <c r="Q118" s="20" t="s">
        <v>131</v>
      </c>
      <c r="R118" s="21">
        <v>2020</v>
      </c>
      <c r="S118" s="21">
        <v>2026</v>
      </c>
      <c r="T118" s="21">
        <f>S118-R118</f>
        <v>6</v>
      </c>
      <c r="U118" s="23" t="s">
        <v>442</v>
      </c>
    </row>
    <row r="119" spans="1:21" x14ac:dyDescent="0.25">
      <c r="A119" s="17" t="s">
        <v>1223</v>
      </c>
      <c r="B119" s="17" t="s">
        <v>1222</v>
      </c>
      <c r="C119" s="18">
        <v>2000</v>
      </c>
      <c r="D119" s="18">
        <v>2003</v>
      </c>
      <c r="E119" s="18">
        <f t="shared" si="2"/>
        <v>3</v>
      </c>
      <c r="F119" s="27" t="s">
        <v>1699</v>
      </c>
      <c r="P119" s="20" t="s">
        <v>132</v>
      </c>
      <c r="Q119" s="20" t="s">
        <v>133</v>
      </c>
      <c r="R119" s="21">
        <v>2003</v>
      </c>
      <c r="S119" s="21">
        <v>2026</v>
      </c>
      <c r="T119" s="21">
        <f>S119-R119</f>
        <v>23</v>
      </c>
      <c r="U119" s="23" t="s">
        <v>442</v>
      </c>
    </row>
    <row r="120" spans="1:21" x14ac:dyDescent="0.25">
      <c r="A120" s="17" t="s">
        <v>530</v>
      </c>
      <c r="B120" s="17" t="s">
        <v>531</v>
      </c>
      <c r="C120" s="18">
        <v>2004</v>
      </c>
      <c r="D120" s="18">
        <v>2021</v>
      </c>
      <c r="E120" s="18">
        <f t="shared" si="2"/>
        <v>17</v>
      </c>
      <c r="F120" s="19" t="s">
        <v>1699</v>
      </c>
      <c r="P120" s="20" t="s">
        <v>134</v>
      </c>
      <c r="Q120" s="20" t="s">
        <v>135</v>
      </c>
      <c r="R120" s="21">
        <v>2024</v>
      </c>
      <c r="S120" s="21">
        <v>2026</v>
      </c>
      <c r="T120" s="21">
        <f>S120-R120</f>
        <v>2</v>
      </c>
      <c r="U120" s="23" t="s">
        <v>442</v>
      </c>
    </row>
    <row r="121" spans="1:21" x14ac:dyDescent="0.25">
      <c r="A121" s="17" t="s">
        <v>1224</v>
      </c>
      <c r="B121" s="17" t="s">
        <v>1225</v>
      </c>
      <c r="C121" s="18">
        <v>2001</v>
      </c>
      <c r="D121" s="18">
        <v>2001</v>
      </c>
      <c r="E121" s="18">
        <f t="shared" si="2"/>
        <v>0</v>
      </c>
      <c r="F121" s="27" t="s">
        <v>1699</v>
      </c>
      <c r="P121" s="30" t="s">
        <v>334</v>
      </c>
      <c r="Q121" s="30" t="s">
        <v>40</v>
      </c>
      <c r="R121" s="22">
        <v>2000</v>
      </c>
      <c r="S121" s="21">
        <v>2026</v>
      </c>
      <c r="T121" s="22">
        <f>S121-R121</f>
        <v>26</v>
      </c>
      <c r="U121" s="20" t="s">
        <v>442</v>
      </c>
    </row>
    <row r="122" spans="1:21" x14ac:dyDescent="0.25">
      <c r="A122" s="17" t="s">
        <v>1226</v>
      </c>
      <c r="B122" s="17" t="s">
        <v>322</v>
      </c>
      <c r="C122" s="18">
        <v>2000</v>
      </c>
      <c r="D122" s="18">
        <v>2007</v>
      </c>
      <c r="E122" s="18">
        <f t="shared" si="2"/>
        <v>7</v>
      </c>
      <c r="F122" s="27" t="s">
        <v>1699</v>
      </c>
      <c r="P122" s="30" t="s">
        <v>335</v>
      </c>
      <c r="Q122" s="30" t="s">
        <v>64</v>
      </c>
      <c r="R122" s="22">
        <v>2013</v>
      </c>
      <c r="S122" s="21">
        <v>2026</v>
      </c>
      <c r="T122" s="22">
        <f>S122-R122</f>
        <v>13</v>
      </c>
      <c r="U122" s="20" t="s">
        <v>442</v>
      </c>
    </row>
    <row r="123" spans="1:21" x14ac:dyDescent="0.25">
      <c r="A123" s="17" t="s">
        <v>532</v>
      </c>
      <c r="B123" s="17" t="s">
        <v>424</v>
      </c>
      <c r="C123" s="18">
        <v>2006</v>
      </c>
      <c r="D123" s="18">
        <v>2006</v>
      </c>
      <c r="E123" s="18">
        <f t="shared" si="2"/>
        <v>0</v>
      </c>
      <c r="F123" s="19" t="s">
        <v>1699</v>
      </c>
      <c r="P123" s="30" t="s">
        <v>336</v>
      </c>
      <c r="Q123" s="30" t="s">
        <v>62</v>
      </c>
      <c r="R123" s="22">
        <v>2015</v>
      </c>
      <c r="S123" s="21">
        <v>2026</v>
      </c>
      <c r="T123" s="22">
        <f>S123-R123</f>
        <v>11</v>
      </c>
      <c r="U123" s="20" t="s">
        <v>442</v>
      </c>
    </row>
    <row r="124" spans="1:21" x14ac:dyDescent="0.25">
      <c r="A124" s="17" t="s">
        <v>532</v>
      </c>
      <c r="B124" s="17" t="s">
        <v>206</v>
      </c>
      <c r="C124" s="18">
        <v>2008</v>
      </c>
      <c r="D124" s="18">
        <v>2010</v>
      </c>
      <c r="E124" s="18">
        <f t="shared" si="2"/>
        <v>2</v>
      </c>
      <c r="F124" s="27" t="s">
        <v>1699</v>
      </c>
      <c r="P124" s="20" t="s">
        <v>136</v>
      </c>
      <c r="Q124" s="20" t="s">
        <v>72</v>
      </c>
      <c r="R124" s="21">
        <v>1999</v>
      </c>
      <c r="S124" s="21">
        <v>2026</v>
      </c>
      <c r="T124" s="21">
        <f>S124-R124</f>
        <v>27</v>
      </c>
      <c r="U124" s="23" t="s">
        <v>442</v>
      </c>
    </row>
    <row r="125" spans="1:21" x14ac:dyDescent="0.25">
      <c r="A125" s="17" t="s">
        <v>1227</v>
      </c>
      <c r="B125" s="17" t="s">
        <v>103</v>
      </c>
      <c r="C125" s="18">
        <v>2009</v>
      </c>
      <c r="D125" s="18">
        <v>2015</v>
      </c>
      <c r="E125" s="18">
        <f t="shared" si="2"/>
        <v>6</v>
      </c>
      <c r="F125" s="27" t="s">
        <v>1699</v>
      </c>
      <c r="P125" s="20" t="s">
        <v>137</v>
      </c>
      <c r="Q125" s="20" t="s">
        <v>138</v>
      </c>
      <c r="R125" s="21">
        <v>2013</v>
      </c>
      <c r="S125" s="21">
        <v>2026</v>
      </c>
      <c r="T125" s="21">
        <f>S125-R125</f>
        <v>13</v>
      </c>
      <c r="U125" s="23" t="s">
        <v>442</v>
      </c>
    </row>
    <row r="126" spans="1:21" x14ac:dyDescent="0.25">
      <c r="A126" s="17" t="s">
        <v>1228</v>
      </c>
      <c r="B126" s="17" t="s">
        <v>1229</v>
      </c>
      <c r="C126" s="18">
        <v>2005</v>
      </c>
      <c r="D126" s="18">
        <v>2010</v>
      </c>
      <c r="E126" s="18">
        <f t="shared" si="2"/>
        <v>5</v>
      </c>
      <c r="F126" s="27" t="s">
        <v>1699</v>
      </c>
      <c r="P126" s="30" t="s">
        <v>859</v>
      </c>
      <c r="Q126" s="30" t="s">
        <v>1532</v>
      </c>
      <c r="R126" s="22">
        <v>2025</v>
      </c>
      <c r="S126" s="21">
        <v>2026</v>
      </c>
      <c r="T126" s="22">
        <f>S126-R126</f>
        <v>1</v>
      </c>
      <c r="U126" s="20" t="s">
        <v>442</v>
      </c>
    </row>
    <row r="127" spans="1:21" x14ac:dyDescent="0.25">
      <c r="A127" s="17" t="s">
        <v>1230</v>
      </c>
      <c r="B127" s="17" t="s">
        <v>64</v>
      </c>
      <c r="C127" s="18">
        <v>2012</v>
      </c>
      <c r="D127" s="18">
        <v>2013</v>
      </c>
      <c r="E127" s="18">
        <f t="shared" si="2"/>
        <v>1</v>
      </c>
      <c r="F127" s="27" t="s">
        <v>1699</v>
      </c>
      <c r="P127" s="20" t="s">
        <v>139</v>
      </c>
      <c r="Q127" s="20" t="s">
        <v>19</v>
      </c>
      <c r="R127" s="21">
        <v>2003</v>
      </c>
      <c r="S127" s="21">
        <v>2026</v>
      </c>
      <c r="T127" s="21">
        <f>S127-R127</f>
        <v>23</v>
      </c>
      <c r="U127" s="23" t="s">
        <v>442</v>
      </c>
    </row>
    <row r="128" spans="1:21" x14ac:dyDescent="0.25">
      <c r="A128" s="17" t="s">
        <v>533</v>
      </c>
      <c r="B128" s="17" t="s">
        <v>105</v>
      </c>
      <c r="C128" s="18">
        <v>2008</v>
      </c>
      <c r="D128" s="18">
        <v>2013</v>
      </c>
      <c r="E128" s="18">
        <f t="shared" si="2"/>
        <v>5</v>
      </c>
      <c r="F128" s="19" t="s">
        <v>1699</v>
      </c>
      <c r="P128" s="30" t="s">
        <v>1457</v>
      </c>
      <c r="Q128" s="30" t="s">
        <v>72</v>
      </c>
      <c r="R128" s="22">
        <v>2007</v>
      </c>
      <c r="S128" s="21">
        <v>2026</v>
      </c>
      <c r="T128" s="22">
        <f>S128-R128</f>
        <v>19</v>
      </c>
      <c r="U128" s="109" t="s">
        <v>442</v>
      </c>
    </row>
    <row r="129" spans="1:21" x14ac:dyDescent="0.25">
      <c r="A129" s="17" t="s">
        <v>534</v>
      </c>
      <c r="B129" s="17" t="s">
        <v>278</v>
      </c>
      <c r="C129" s="18">
        <v>2004</v>
      </c>
      <c r="D129" s="18">
        <v>2004</v>
      </c>
      <c r="E129" s="18">
        <f t="shared" si="2"/>
        <v>0</v>
      </c>
      <c r="F129" s="19" t="s">
        <v>1699</v>
      </c>
      <c r="P129" s="30" t="s">
        <v>337</v>
      </c>
      <c r="Q129" s="30" t="s">
        <v>16</v>
      </c>
      <c r="R129" s="22">
        <v>2003</v>
      </c>
      <c r="S129" s="21">
        <v>2026</v>
      </c>
      <c r="T129" s="22">
        <f>S129-R129</f>
        <v>23</v>
      </c>
      <c r="U129" s="20" t="s">
        <v>442</v>
      </c>
    </row>
    <row r="130" spans="1:21" x14ac:dyDescent="0.25">
      <c r="A130" s="17" t="s">
        <v>258</v>
      </c>
      <c r="B130" s="17" t="s">
        <v>72</v>
      </c>
      <c r="C130" s="18">
        <v>1999</v>
      </c>
      <c r="D130" s="18">
        <v>2011</v>
      </c>
      <c r="E130" s="18">
        <f t="shared" ref="E130:E193" si="3">D130-C130</f>
        <v>12</v>
      </c>
      <c r="F130" s="19" t="s">
        <v>1699</v>
      </c>
      <c r="P130" s="30" t="s">
        <v>337</v>
      </c>
      <c r="Q130" s="30" t="s">
        <v>72</v>
      </c>
      <c r="R130" s="22">
        <v>2000</v>
      </c>
      <c r="S130" s="21">
        <v>2026</v>
      </c>
      <c r="T130" s="22">
        <f>S130-R130</f>
        <v>26</v>
      </c>
      <c r="U130" s="20" t="s">
        <v>442</v>
      </c>
    </row>
    <row r="131" spans="1:21" x14ac:dyDescent="0.25">
      <c r="A131" s="17" t="s">
        <v>258</v>
      </c>
      <c r="B131" s="17" t="s">
        <v>72</v>
      </c>
      <c r="C131" s="18">
        <v>2002</v>
      </c>
      <c r="D131" s="18">
        <v>2025</v>
      </c>
      <c r="E131" s="18">
        <f t="shared" si="3"/>
        <v>23</v>
      </c>
      <c r="F131" s="85" t="s">
        <v>1699</v>
      </c>
      <c r="P131" s="20" t="s">
        <v>141</v>
      </c>
      <c r="Q131" s="20" t="s">
        <v>38</v>
      </c>
      <c r="R131" s="21">
        <v>2002</v>
      </c>
      <c r="S131" s="21">
        <v>2026</v>
      </c>
      <c r="T131" s="21">
        <f>S131-R131</f>
        <v>24</v>
      </c>
      <c r="U131" s="23" t="s">
        <v>442</v>
      </c>
    </row>
    <row r="132" spans="1:21" x14ac:dyDescent="0.25">
      <c r="A132" s="17" t="s">
        <v>536</v>
      </c>
      <c r="B132" s="17" t="s">
        <v>114</v>
      </c>
      <c r="C132" s="18">
        <v>2001</v>
      </c>
      <c r="D132" s="18">
        <v>2001</v>
      </c>
      <c r="E132" s="18">
        <f t="shared" si="3"/>
        <v>0</v>
      </c>
      <c r="F132" s="19" t="s">
        <v>1699</v>
      </c>
      <c r="P132" s="20" t="s">
        <v>142</v>
      </c>
      <c r="Q132" s="20" t="s">
        <v>535</v>
      </c>
      <c r="R132" s="21">
        <v>1999</v>
      </c>
      <c r="S132" s="21">
        <v>2026</v>
      </c>
      <c r="T132" s="21">
        <f>S132-R132</f>
        <v>27</v>
      </c>
      <c r="U132" s="23" t="s">
        <v>442</v>
      </c>
    </row>
    <row r="133" spans="1:21" x14ac:dyDescent="0.25">
      <c r="A133" s="17" t="s">
        <v>537</v>
      </c>
      <c r="B133" s="17" t="s">
        <v>105</v>
      </c>
      <c r="C133" s="18">
        <v>2010</v>
      </c>
      <c r="D133" s="18">
        <v>2010</v>
      </c>
      <c r="E133" s="18">
        <f t="shared" si="3"/>
        <v>0</v>
      </c>
      <c r="F133" s="19" t="s">
        <v>1699</v>
      </c>
      <c r="P133" s="20" t="s">
        <v>144</v>
      </c>
      <c r="Q133" s="20" t="s">
        <v>12</v>
      </c>
      <c r="R133" s="21">
        <v>2001</v>
      </c>
      <c r="S133" s="21">
        <v>2026</v>
      </c>
      <c r="T133" s="21">
        <f>S133-R133</f>
        <v>25</v>
      </c>
      <c r="U133" s="23" t="s">
        <v>442</v>
      </c>
    </row>
    <row r="134" spans="1:21" x14ac:dyDescent="0.25">
      <c r="A134" s="17" t="s">
        <v>259</v>
      </c>
      <c r="B134" s="17" t="s">
        <v>317</v>
      </c>
      <c r="C134" s="18">
        <v>2000</v>
      </c>
      <c r="D134" s="18">
        <v>2022</v>
      </c>
      <c r="E134" s="18">
        <f t="shared" si="3"/>
        <v>22</v>
      </c>
      <c r="F134" s="27" t="s">
        <v>1699</v>
      </c>
      <c r="P134" s="20" t="s">
        <v>145</v>
      </c>
      <c r="Q134" s="20" t="s">
        <v>146</v>
      </c>
      <c r="R134" s="21">
        <v>2020</v>
      </c>
      <c r="S134" s="21">
        <v>2026</v>
      </c>
      <c r="T134" s="21">
        <f>S134-R134</f>
        <v>6</v>
      </c>
      <c r="U134" s="23" t="s">
        <v>442</v>
      </c>
    </row>
    <row r="135" spans="1:21" x14ac:dyDescent="0.25">
      <c r="A135" s="17" t="s">
        <v>538</v>
      </c>
      <c r="B135" s="17" t="s">
        <v>94</v>
      </c>
      <c r="C135" s="18">
        <v>2000</v>
      </c>
      <c r="D135" s="18">
        <v>2004</v>
      </c>
      <c r="E135" s="18">
        <f t="shared" si="3"/>
        <v>4</v>
      </c>
      <c r="F135" s="19" t="s">
        <v>1699</v>
      </c>
      <c r="P135" s="20" t="s">
        <v>147</v>
      </c>
      <c r="Q135" s="20" t="s">
        <v>38</v>
      </c>
      <c r="R135" s="21">
        <v>1998</v>
      </c>
      <c r="S135" s="21">
        <v>2026</v>
      </c>
      <c r="T135" s="21">
        <f>S135-R135</f>
        <v>28</v>
      </c>
      <c r="U135" s="23" t="s">
        <v>442</v>
      </c>
    </row>
    <row r="136" spans="1:21" x14ac:dyDescent="0.25">
      <c r="A136" s="17" t="s">
        <v>37</v>
      </c>
      <c r="B136" s="17" t="s">
        <v>92</v>
      </c>
      <c r="C136" s="18">
        <v>2001</v>
      </c>
      <c r="D136" s="18">
        <v>2001</v>
      </c>
      <c r="E136" s="18">
        <f t="shared" si="3"/>
        <v>0</v>
      </c>
      <c r="F136" s="19" t="s">
        <v>1699</v>
      </c>
      <c r="P136" s="30" t="s">
        <v>338</v>
      </c>
      <c r="Q136" s="30" t="s">
        <v>339</v>
      </c>
      <c r="R136" s="22">
        <v>2010</v>
      </c>
      <c r="S136" s="21">
        <v>2026</v>
      </c>
      <c r="T136" s="22">
        <f>S136-R136</f>
        <v>16</v>
      </c>
      <c r="U136" s="20" t="s">
        <v>442</v>
      </c>
    </row>
    <row r="137" spans="1:21" x14ac:dyDescent="0.25">
      <c r="A137" s="17" t="s">
        <v>37</v>
      </c>
      <c r="B137" s="17" t="s">
        <v>539</v>
      </c>
      <c r="C137" s="18">
        <v>2001</v>
      </c>
      <c r="D137" s="18">
        <v>2004</v>
      </c>
      <c r="E137" s="18">
        <f t="shared" si="3"/>
        <v>3</v>
      </c>
      <c r="F137" s="19" t="s">
        <v>1699</v>
      </c>
      <c r="P137" s="20" t="s">
        <v>148</v>
      </c>
      <c r="Q137" s="20" t="s">
        <v>149</v>
      </c>
      <c r="R137" s="21">
        <v>2011</v>
      </c>
      <c r="S137" s="21">
        <v>2026</v>
      </c>
      <c r="T137" s="21">
        <f>S137-R137</f>
        <v>15</v>
      </c>
      <c r="U137" s="23" t="s">
        <v>442</v>
      </c>
    </row>
    <row r="138" spans="1:21" x14ac:dyDescent="0.25">
      <c r="A138" s="17" t="s">
        <v>37</v>
      </c>
      <c r="B138" s="17" t="s">
        <v>541</v>
      </c>
      <c r="C138" s="18">
        <v>2005</v>
      </c>
      <c r="D138" s="18">
        <v>2017</v>
      </c>
      <c r="E138" s="18">
        <f t="shared" si="3"/>
        <v>12</v>
      </c>
      <c r="F138" s="19" t="s">
        <v>1699</v>
      </c>
      <c r="P138" s="30" t="s">
        <v>148</v>
      </c>
      <c r="Q138" s="30" t="s">
        <v>340</v>
      </c>
      <c r="R138" s="22">
        <v>2009</v>
      </c>
      <c r="S138" s="21">
        <v>2026</v>
      </c>
      <c r="T138" s="22">
        <f>S138-R138</f>
        <v>17</v>
      </c>
      <c r="U138" s="20" t="s">
        <v>442</v>
      </c>
    </row>
    <row r="139" spans="1:21" x14ac:dyDescent="0.25">
      <c r="A139" s="17" t="s">
        <v>542</v>
      </c>
      <c r="B139" s="17" t="s">
        <v>135</v>
      </c>
      <c r="C139" s="18">
        <v>2000</v>
      </c>
      <c r="D139" s="18">
        <v>2013</v>
      </c>
      <c r="E139" s="18">
        <f t="shared" si="3"/>
        <v>13</v>
      </c>
      <c r="F139" s="19" t="s">
        <v>1699</v>
      </c>
      <c r="P139" s="20" t="s">
        <v>150</v>
      </c>
      <c r="Q139" s="20" t="s">
        <v>540</v>
      </c>
      <c r="R139" s="21">
        <v>1997</v>
      </c>
      <c r="S139" s="21">
        <v>2026</v>
      </c>
      <c r="T139" s="21">
        <f>S139-R139</f>
        <v>29</v>
      </c>
      <c r="U139" s="23" t="s">
        <v>442</v>
      </c>
    </row>
    <row r="140" spans="1:21" x14ac:dyDescent="0.25">
      <c r="A140" s="17" t="s">
        <v>542</v>
      </c>
      <c r="B140" s="17" t="s">
        <v>99</v>
      </c>
      <c r="C140" s="18">
        <v>2001</v>
      </c>
      <c r="D140" s="18">
        <v>2012</v>
      </c>
      <c r="E140" s="18">
        <f t="shared" si="3"/>
        <v>11</v>
      </c>
      <c r="F140" s="27" t="s">
        <v>1699</v>
      </c>
      <c r="P140" s="20" t="s">
        <v>342</v>
      </c>
      <c r="Q140" s="20" t="s">
        <v>12</v>
      </c>
      <c r="R140" s="21">
        <v>2020</v>
      </c>
      <c r="S140" s="21">
        <v>2026</v>
      </c>
      <c r="T140" s="21">
        <v>2</v>
      </c>
      <c r="U140" s="20" t="s">
        <v>442</v>
      </c>
    </row>
    <row r="141" spans="1:21" x14ac:dyDescent="0.25">
      <c r="A141" s="17" t="s">
        <v>123</v>
      </c>
      <c r="B141" s="17" t="s">
        <v>42</v>
      </c>
      <c r="C141" s="18">
        <v>2009</v>
      </c>
      <c r="D141" s="18">
        <v>2009</v>
      </c>
      <c r="E141" s="18">
        <f t="shared" si="3"/>
        <v>0</v>
      </c>
      <c r="F141" s="19" t="s">
        <v>1699</v>
      </c>
      <c r="P141" s="30" t="s">
        <v>343</v>
      </c>
      <c r="Q141" s="30" t="s">
        <v>308</v>
      </c>
      <c r="R141" s="22">
        <v>2008</v>
      </c>
      <c r="S141" s="21">
        <v>2026</v>
      </c>
      <c r="T141" s="22">
        <f>S141-R141</f>
        <v>18</v>
      </c>
      <c r="U141" s="20" t="s">
        <v>442</v>
      </c>
    </row>
    <row r="142" spans="1:21" x14ac:dyDescent="0.25">
      <c r="A142" s="17" t="s">
        <v>1231</v>
      </c>
      <c r="B142" s="17" t="s">
        <v>740</v>
      </c>
      <c r="C142" s="18">
        <v>2007</v>
      </c>
      <c r="D142" s="18">
        <v>2007</v>
      </c>
      <c r="E142" s="18">
        <f t="shared" si="3"/>
        <v>0</v>
      </c>
      <c r="F142" s="27" t="s">
        <v>1699</v>
      </c>
      <c r="P142" s="30" t="s">
        <v>1714</v>
      </c>
      <c r="Q142" s="30" t="s">
        <v>109</v>
      </c>
      <c r="R142" s="22">
        <v>2025</v>
      </c>
      <c r="S142" s="21">
        <v>2026</v>
      </c>
      <c r="T142" s="22">
        <f>S142-R142</f>
        <v>1</v>
      </c>
      <c r="U142" s="20" t="s">
        <v>442</v>
      </c>
    </row>
    <row r="143" spans="1:21" x14ac:dyDescent="0.25">
      <c r="A143" s="17" t="s">
        <v>543</v>
      </c>
      <c r="B143" s="17" t="s">
        <v>12</v>
      </c>
      <c r="C143" s="18">
        <v>1999</v>
      </c>
      <c r="D143" s="18">
        <v>2003</v>
      </c>
      <c r="E143" s="18">
        <f t="shared" si="3"/>
        <v>4</v>
      </c>
      <c r="F143" s="19" t="s">
        <v>1699</v>
      </c>
      <c r="P143" s="30" t="s">
        <v>344</v>
      </c>
      <c r="Q143" s="30" t="s">
        <v>345</v>
      </c>
      <c r="R143" s="22">
        <v>2021</v>
      </c>
      <c r="S143" s="21">
        <v>2026</v>
      </c>
      <c r="T143" s="22">
        <f>S143-R143</f>
        <v>5</v>
      </c>
      <c r="U143" s="20" t="s">
        <v>442</v>
      </c>
    </row>
    <row r="144" spans="1:21" x14ac:dyDescent="0.25">
      <c r="A144" s="17" t="s">
        <v>1232</v>
      </c>
      <c r="B144" s="17" t="s">
        <v>1233</v>
      </c>
      <c r="C144" s="18">
        <v>2001</v>
      </c>
      <c r="D144" s="18">
        <v>2001</v>
      </c>
      <c r="E144" s="18">
        <f t="shared" si="3"/>
        <v>0</v>
      </c>
      <c r="F144" s="17" t="s">
        <v>1699</v>
      </c>
      <c r="P144" s="20" t="s">
        <v>156</v>
      </c>
      <c r="Q144" s="20" t="s">
        <v>157</v>
      </c>
      <c r="R144" s="21">
        <v>2007</v>
      </c>
      <c r="S144" s="21">
        <v>2026</v>
      </c>
      <c r="T144" s="21">
        <f>S144-R144</f>
        <v>19</v>
      </c>
      <c r="U144" s="23" t="s">
        <v>442</v>
      </c>
    </row>
    <row r="145" spans="1:21" x14ac:dyDescent="0.25">
      <c r="A145" s="17" t="s">
        <v>1234</v>
      </c>
      <c r="B145" s="17" t="s">
        <v>206</v>
      </c>
      <c r="C145" s="18">
        <v>2000</v>
      </c>
      <c r="D145" s="18">
        <v>2001</v>
      </c>
      <c r="E145" s="18">
        <f t="shared" si="3"/>
        <v>1</v>
      </c>
      <c r="F145" s="19" t="s">
        <v>1699</v>
      </c>
      <c r="P145" s="20" t="s">
        <v>158</v>
      </c>
      <c r="Q145" s="20" t="s">
        <v>544</v>
      </c>
      <c r="R145" s="21">
        <v>2020</v>
      </c>
      <c r="S145" s="21">
        <v>2026</v>
      </c>
      <c r="T145" s="21">
        <f>S145-R145</f>
        <v>6</v>
      </c>
      <c r="U145" s="23" t="s">
        <v>442</v>
      </c>
    </row>
    <row r="146" spans="1:21" x14ac:dyDescent="0.25">
      <c r="A146" s="17" t="s">
        <v>545</v>
      </c>
      <c r="B146" s="17" t="s">
        <v>546</v>
      </c>
      <c r="C146" s="18">
        <v>2006</v>
      </c>
      <c r="D146" s="18">
        <v>2012</v>
      </c>
      <c r="E146" s="18">
        <f t="shared" si="3"/>
        <v>6</v>
      </c>
      <c r="F146" s="19" t="s">
        <v>1699</v>
      </c>
      <c r="P146" s="20" t="s">
        <v>160</v>
      </c>
      <c r="Q146" s="20" t="s">
        <v>92</v>
      </c>
      <c r="R146" s="21">
        <v>2012</v>
      </c>
      <c r="S146" s="21">
        <v>2026</v>
      </c>
      <c r="T146" s="21">
        <v>13</v>
      </c>
      <c r="U146" s="117" t="s">
        <v>442</v>
      </c>
    </row>
    <row r="147" spans="1:21" x14ac:dyDescent="0.25">
      <c r="A147" s="27" t="s">
        <v>547</v>
      </c>
      <c r="B147" s="27" t="s">
        <v>105</v>
      </c>
      <c r="C147" s="28">
        <v>2013</v>
      </c>
      <c r="D147" s="28">
        <v>2022</v>
      </c>
      <c r="E147" s="28">
        <f t="shared" si="3"/>
        <v>9</v>
      </c>
      <c r="F147" s="29" t="s">
        <v>1699</v>
      </c>
      <c r="P147" s="20" t="s">
        <v>161</v>
      </c>
      <c r="Q147" s="20" t="s">
        <v>162</v>
      </c>
      <c r="R147" s="21">
        <v>2010</v>
      </c>
      <c r="S147" s="21">
        <v>2026</v>
      </c>
      <c r="T147" s="21">
        <f>S147-R147</f>
        <v>16</v>
      </c>
      <c r="U147" s="23" t="s">
        <v>442</v>
      </c>
    </row>
    <row r="148" spans="1:21" x14ac:dyDescent="0.25">
      <c r="A148" s="17" t="s">
        <v>1235</v>
      </c>
      <c r="B148" s="17" t="s">
        <v>308</v>
      </c>
      <c r="C148" s="18">
        <v>2006</v>
      </c>
      <c r="D148" s="18">
        <v>2014</v>
      </c>
      <c r="E148" s="18">
        <f t="shared" si="3"/>
        <v>8</v>
      </c>
      <c r="F148" s="27" t="s">
        <v>1699</v>
      </c>
      <c r="P148" s="30" t="s">
        <v>346</v>
      </c>
      <c r="Q148" s="30" t="s">
        <v>164</v>
      </c>
      <c r="R148" s="22">
        <v>2024</v>
      </c>
      <c r="S148" s="21">
        <v>2026</v>
      </c>
      <c r="T148" s="22">
        <f>S148-R148</f>
        <v>2</v>
      </c>
      <c r="U148" s="20" t="s">
        <v>442</v>
      </c>
    </row>
    <row r="149" spans="1:21" x14ac:dyDescent="0.25">
      <c r="A149" s="17" t="s">
        <v>1236</v>
      </c>
      <c r="B149" s="17" t="s">
        <v>278</v>
      </c>
      <c r="C149" s="18">
        <v>2010</v>
      </c>
      <c r="D149" s="18">
        <v>2012</v>
      </c>
      <c r="E149" s="18">
        <f t="shared" si="3"/>
        <v>2</v>
      </c>
      <c r="F149" s="27" t="s">
        <v>1699</v>
      </c>
      <c r="P149" s="30" t="s">
        <v>347</v>
      </c>
      <c r="Q149" s="30" t="s">
        <v>348</v>
      </c>
      <c r="R149" s="22">
        <v>2012</v>
      </c>
      <c r="S149" s="21">
        <v>2026</v>
      </c>
      <c r="T149" s="22">
        <f>S149-R149</f>
        <v>14</v>
      </c>
      <c r="U149" s="20" t="s">
        <v>442</v>
      </c>
    </row>
    <row r="150" spans="1:21" x14ac:dyDescent="0.25">
      <c r="A150" s="17" t="s">
        <v>548</v>
      </c>
      <c r="B150" s="17" t="s">
        <v>40</v>
      </c>
      <c r="C150" s="18">
        <v>2006</v>
      </c>
      <c r="D150" s="18">
        <v>2010</v>
      </c>
      <c r="E150" s="18">
        <f t="shared" si="3"/>
        <v>4</v>
      </c>
      <c r="F150" s="19" t="s">
        <v>1699</v>
      </c>
      <c r="P150" s="20" t="s">
        <v>163</v>
      </c>
      <c r="Q150" s="20" t="s">
        <v>549</v>
      </c>
      <c r="R150" s="21">
        <v>1999</v>
      </c>
      <c r="S150" s="21">
        <v>2026</v>
      </c>
      <c r="T150" s="21">
        <f>S150-R150</f>
        <v>27</v>
      </c>
      <c r="U150" s="23" t="s">
        <v>442</v>
      </c>
    </row>
    <row r="151" spans="1:21" x14ac:dyDescent="0.25">
      <c r="A151" s="17" t="s">
        <v>261</v>
      </c>
      <c r="B151" s="17" t="s">
        <v>550</v>
      </c>
      <c r="C151" s="18">
        <v>2001</v>
      </c>
      <c r="D151" s="18">
        <v>2012</v>
      </c>
      <c r="E151" s="18">
        <f t="shared" si="3"/>
        <v>11</v>
      </c>
      <c r="F151" s="19" t="s">
        <v>1699</v>
      </c>
      <c r="P151" s="30" t="s">
        <v>165</v>
      </c>
      <c r="Q151" s="30" t="s">
        <v>276</v>
      </c>
      <c r="R151" s="22">
        <v>2000</v>
      </c>
      <c r="S151" s="21">
        <v>2026</v>
      </c>
      <c r="T151" s="22">
        <f>S151-R151</f>
        <v>26</v>
      </c>
      <c r="U151" s="20" t="s">
        <v>442</v>
      </c>
    </row>
    <row r="152" spans="1:21" x14ac:dyDescent="0.25">
      <c r="A152" s="17" t="s">
        <v>552</v>
      </c>
      <c r="B152" s="17" t="s">
        <v>553</v>
      </c>
      <c r="C152" s="18">
        <v>2003</v>
      </c>
      <c r="D152" s="18">
        <v>2012</v>
      </c>
      <c r="E152" s="18">
        <f t="shared" si="3"/>
        <v>9</v>
      </c>
      <c r="F152" s="19" t="s">
        <v>1699</v>
      </c>
      <c r="P152" s="20" t="s">
        <v>166</v>
      </c>
      <c r="Q152" s="20" t="s">
        <v>74</v>
      </c>
      <c r="R152" s="21">
        <v>2001</v>
      </c>
      <c r="S152" s="21">
        <v>2026</v>
      </c>
      <c r="T152" s="21">
        <f>S152-R152</f>
        <v>25</v>
      </c>
      <c r="U152" s="23" t="s">
        <v>442</v>
      </c>
    </row>
    <row r="153" spans="1:21" x14ac:dyDescent="0.25">
      <c r="A153" s="17" t="s">
        <v>554</v>
      </c>
      <c r="B153" s="17" t="s">
        <v>111</v>
      </c>
      <c r="C153" s="18">
        <v>2001</v>
      </c>
      <c r="D153" s="18">
        <v>2002</v>
      </c>
      <c r="E153" s="18">
        <f t="shared" si="3"/>
        <v>1</v>
      </c>
      <c r="F153" s="19" t="s">
        <v>1699</v>
      </c>
      <c r="P153" s="30" t="s">
        <v>349</v>
      </c>
      <c r="Q153" s="30" t="s">
        <v>96</v>
      </c>
      <c r="R153" s="22">
        <v>2025</v>
      </c>
      <c r="S153" s="21">
        <v>2026</v>
      </c>
      <c r="T153" s="22">
        <f>S153-R153</f>
        <v>1</v>
      </c>
      <c r="U153" s="20" t="s">
        <v>442</v>
      </c>
    </row>
    <row r="154" spans="1:21" x14ac:dyDescent="0.25">
      <c r="A154" s="27" t="s">
        <v>554</v>
      </c>
      <c r="B154" s="27" t="s">
        <v>274</v>
      </c>
      <c r="C154" s="28">
        <v>2006</v>
      </c>
      <c r="D154" s="28">
        <v>2023</v>
      </c>
      <c r="E154" s="28">
        <f t="shared" si="3"/>
        <v>17</v>
      </c>
      <c r="F154" s="29" t="s">
        <v>1699</v>
      </c>
      <c r="P154" s="30" t="s">
        <v>1723</v>
      </c>
      <c r="Q154" s="30" t="s">
        <v>19</v>
      </c>
      <c r="R154" s="22">
        <v>2025</v>
      </c>
      <c r="S154" s="21">
        <v>2026</v>
      </c>
      <c r="T154" s="22">
        <f>S154-R154</f>
        <v>1</v>
      </c>
      <c r="U154" s="109" t="s">
        <v>442</v>
      </c>
    </row>
    <row r="155" spans="1:21" x14ac:dyDescent="0.25">
      <c r="A155" s="17" t="s">
        <v>1237</v>
      </c>
      <c r="B155" s="17" t="s">
        <v>164</v>
      </c>
      <c r="C155" s="18">
        <v>2000</v>
      </c>
      <c r="D155" s="18">
        <v>2002</v>
      </c>
      <c r="E155" s="18">
        <f t="shared" si="3"/>
        <v>2</v>
      </c>
      <c r="F155" s="27" t="s">
        <v>1699</v>
      </c>
      <c r="P155" s="20" t="s">
        <v>167</v>
      </c>
      <c r="Q155" s="20" t="s">
        <v>103</v>
      </c>
      <c r="R155" s="21">
        <v>2002</v>
      </c>
      <c r="S155" s="21">
        <v>2026</v>
      </c>
      <c r="T155" s="21">
        <f>S155-R155</f>
        <v>24</v>
      </c>
      <c r="U155" s="23" t="s">
        <v>442</v>
      </c>
    </row>
    <row r="156" spans="1:21" x14ac:dyDescent="0.25">
      <c r="A156" s="17" t="s">
        <v>1238</v>
      </c>
      <c r="B156" s="17" t="s">
        <v>576</v>
      </c>
      <c r="C156" s="18">
        <v>2006</v>
      </c>
      <c r="D156" s="18">
        <v>2008</v>
      </c>
      <c r="E156" s="18">
        <f t="shared" si="3"/>
        <v>2</v>
      </c>
      <c r="F156" s="27" t="s">
        <v>1699</v>
      </c>
      <c r="P156" s="30" t="s">
        <v>350</v>
      </c>
      <c r="Q156" s="30" t="s">
        <v>351</v>
      </c>
      <c r="R156" s="22">
        <v>2000</v>
      </c>
      <c r="S156" s="21">
        <v>2026</v>
      </c>
      <c r="T156" s="22">
        <f>S156-R156</f>
        <v>26</v>
      </c>
      <c r="U156" s="20" t="s">
        <v>442</v>
      </c>
    </row>
    <row r="157" spans="1:21" x14ac:dyDescent="0.25">
      <c r="A157" s="17" t="s">
        <v>1238</v>
      </c>
      <c r="B157" s="17" t="s">
        <v>1239</v>
      </c>
      <c r="C157" s="18">
        <v>2000</v>
      </c>
      <c r="D157" s="18">
        <v>2013</v>
      </c>
      <c r="E157" s="18">
        <f t="shared" si="3"/>
        <v>13</v>
      </c>
      <c r="F157" s="27" t="s">
        <v>1699</v>
      </c>
      <c r="P157" s="30" t="s">
        <v>352</v>
      </c>
      <c r="Q157" s="30" t="s">
        <v>303</v>
      </c>
      <c r="R157" s="22">
        <v>2000</v>
      </c>
      <c r="S157" s="21">
        <v>2026</v>
      </c>
      <c r="T157" s="22">
        <f>S157-R157</f>
        <v>26</v>
      </c>
      <c r="U157" s="20" t="s">
        <v>442</v>
      </c>
    </row>
    <row r="158" spans="1:21" x14ac:dyDescent="0.25">
      <c r="A158" s="17" t="s">
        <v>1240</v>
      </c>
      <c r="B158" s="17" t="s">
        <v>933</v>
      </c>
      <c r="C158" s="18">
        <v>2007</v>
      </c>
      <c r="D158" s="18">
        <v>2011</v>
      </c>
      <c r="E158" s="18">
        <f t="shared" si="3"/>
        <v>4</v>
      </c>
      <c r="F158" s="27" t="s">
        <v>1699</v>
      </c>
      <c r="P158" s="30" t="s">
        <v>353</v>
      </c>
      <c r="Q158" s="30" t="s">
        <v>354</v>
      </c>
      <c r="R158" s="22">
        <v>2000</v>
      </c>
      <c r="S158" s="21">
        <v>2026</v>
      </c>
      <c r="T158" s="22">
        <f>S158-R158</f>
        <v>26</v>
      </c>
      <c r="U158" s="20" t="s">
        <v>442</v>
      </c>
    </row>
    <row r="159" spans="1:21" x14ac:dyDescent="0.25">
      <c r="A159" s="17" t="s">
        <v>555</v>
      </c>
      <c r="B159" s="17" t="s">
        <v>196</v>
      </c>
      <c r="C159" s="18">
        <v>2001</v>
      </c>
      <c r="D159" s="18">
        <v>2001</v>
      </c>
      <c r="E159" s="18">
        <f t="shared" si="3"/>
        <v>0</v>
      </c>
      <c r="F159" s="19" t="s">
        <v>1699</v>
      </c>
      <c r="P159" s="20" t="s">
        <v>168</v>
      </c>
      <c r="Q159" s="20" t="s">
        <v>94</v>
      </c>
      <c r="R159" s="21">
        <v>2022</v>
      </c>
      <c r="S159" s="21">
        <v>2026</v>
      </c>
      <c r="T159" s="21">
        <f>S159-R159</f>
        <v>4</v>
      </c>
      <c r="U159" s="23" t="s">
        <v>442</v>
      </c>
    </row>
    <row r="160" spans="1:21" x14ac:dyDescent="0.25">
      <c r="A160" s="17" t="s">
        <v>1241</v>
      </c>
      <c r="B160" s="17" t="s">
        <v>146</v>
      </c>
      <c r="C160" s="18">
        <v>2000</v>
      </c>
      <c r="D160" s="18">
        <v>2009</v>
      </c>
      <c r="E160" s="18">
        <f t="shared" si="3"/>
        <v>9</v>
      </c>
      <c r="F160" s="27" t="s">
        <v>1699</v>
      </c>
      <c r="P160" s="30" t="s">
        <v>357</v>
      </c>
      <c r="Q160" s="30" t="s">
        <v>64</v>
      </c>
      <c r="R160" s="22">
        <v>2000</v>
      </c>
      <c r="S160" s="21">
        <v>2026</v>
      </c>
      <c r="T160" s="22">
        <f>S160-R160</f>
        <v>26</v>
      </c>
      <c r="U160" s="20" t="s">
        <v>442</v>
      </c>
    </row>
    <row r="161" spans="1:21" x14ac:dyDescent="0.25">
      <c r="A161" s="17" t="s">
        <v>1242</v>
      </c>
      <c r="B161" s="17" t="s">
        <v>301</v>
      </c>
      <c r="C161" s="18">
        <v>2002</v>
      </c>
      <c r="D161" s="18">
        <v>2007</v>
      </c>
      <c r="E161" s="18">
        <f t="shared" si="3"/>
        <v>5</v>
      </c>
      <c r="F161" s="27" t="s">
        <v>1699</v>
      </c>
      <c r="P161" s="30" t="s">
        <v>358</v>
      </c>
      <c r="Q161" s="30" t="s">
        <v>359</v>
      </c>
      <c r="R161" s="22">
        <v>2019</v>
      </c>
      <c r="S161" s="21">
        <v>2026</v>
      </c>
      <c r="T161" s="22">
        <f>S161-R161</f>
        <v>7</v>
      </c>
      <c r="U161" s="20" t="s">
        <v>442</v>
      </c>
    </row>
    <row r="162" spans="1:21" x14ac:dyDescent="0.25">
      <c r="A162" s="17" t="s">
        <v>157</v>
      </c>
      <c r="B162" s="17" t="s">
        <v>19</v>
      </c>
      <c r="C162" s="18">
        <v>1999</v>
      </c>
      <c r="D162" s="18">
        <v>2001</v>
      </c>
      <c r="E162" s="18">
        <f t="shared" si="3"/>
        <v>2</v>
      </c>
      <c r="F162" s="19" t="s">
        <v>1699</v>
      </c>
      <c r="P162" s="20" t="s">
        <v>169</v>
      </c>
      <c r="Q162" s="20" t="s">
        <v>556</v>
      </c>
      <c r="R162" s="21">
        <v>2006</v>
      </c>
      <c r="S162" s="21">
        <v>2026</v>
      </c>
      <c r="T162" s="21">
        <f>S162-R162</f>
        <v>20</v>
      </c>
      <c r="U162" s="23" t="s">
        <v>442</v>
      </c>
    </row>
    <row r="163" spans="1:21" x14ac:dyDescent="0.25">
      <c r="A163" s="17" t="s">
        <v>157</v>
      </c>
      <c r="B163" s="17" t="s">
        <v>1243</v>
      </c>
      <c r="C163" s="18">
        <v>2006</v>
      </c>
      <c r="D163" s="18">
        <v>2006</v>
      </c>
      <c r="E163" s="18">
        <f t="shared" si="3"/>
        <v>0</v>
      </c>
      <c r="F163" s="27" t="s">
        <v>1699</v>
      </c>
      <c r="P163" s="20" t="s">
        <v>171</v>
      </c>
      <c r="Q163" s="20" t="s">
        <v>72</v>
      </c>
      <c r="R163" s="21">
        <v>2006</v>
      </c>
      <c r="S163" s="21">
        <v>2026</v>
      </c>
      <c r="T163" s="21">
        <f>S163-R163</f>
        <v>20</v>
      </c>
      <c r="U163" s="23" t="s">
        <v>442</v>
      </c>
    </row>
    <row r="164" spans="1:21" x14ac:dyDescent="0.25">
      <c r="A164" s="17" t="s">
        <v>157</v>
      </c>
      <c r="B164" s="17" t="s">
        <v>72</v>
      </c>
      <c r="C164" s="18">
        <v>2000</v>
      </c>
      <c r="D164" s="18">
        <v>2008</v>
      </c>
      <c r="E164" s="18">
        <f t="shared" si="3"/>
        <v>8</v>
      </c>
      <c r="F164" s="27" t="s">
        <v>1699</v>
      </c>
      <c r="P164" s="20" t="s">
        <v>172</v>
      </c>
      <c r="Q164" s="20" t="s">
        <v>173</v>
      </c>
      <c r="R164" s="21">
        <v>1999</v>
      </c>
      <c r="S164" s="21">
        <v>2026</v>
      </c>
      <c r="T164" s="21">
        <f>S164-R164</f>
        <v>27</v>
      </c>
      <c r="U164" s="23" t="s">
        <v>442</v>
      </c>
    </row>
    <row r="165" spans="1:21" x14ac:dyDescent="0.25">
      <c r="A165" s="17" t="s">
        <v>44</v>
      </c>
      <c r="B165" s="17" t="s">
        <v>45</v>
      </c>
      <c r="C165" s="18">
        <v>2001</v>
      </c>
      <c r="D165" s="18">
        <v>2004</v>
      </c>
      <c r="E165" s="18">
        <f t="shared" si="3"/>
        <v>3</v>
      </c>
      <c r="F165" s="19" t="s">
        <v>1699</v>
      </c>
      <c r="P165" s="30" t="s">
        <v>367</v>
      </c>
      <c r="Q165" s="30" t="s">
        <v>64</v>
      </c>
      <c r="R165" s="22">
        <v>2001</v>
      </c>
      <c r="S165" s="21">
        <v>2026</v>
      </c>
      <c r="T165" s="22">
        <f>S165-R165</f>
        <v>25</v>
      </c>
      <c r="U165" s="20" t="s">
        <v>442</v>
      </c>
    </row>
    <row r="166" spans="1:21" x14ac:dyDescent="0.25">
      <c r="A166" s="17" t="s">
        <v>557</v>
      </c>
      <c r="B166" s="17" t="s">
        <v>558</v>
      </c>
      <c r="C166" s="18">
        <v>2014</v>
      </c>
      <c r="D166" s="18">
        <v>2017</v>
      </c>
      <c r="E166" s="18">
        <f t="shared" si="3"/>
        <v>3</v>
      </c>
      <c r="F166" s="19" t="s">
        <v>1699</v>
      </c>
      <c r="P166" s="30" t="s">
        <v>362</v>
      </c>
      <c r="Q166" s="30" t="s">
        <v>363</v>
      </c>
      <c r="R166" s="22">
        <v>2019</v>
      </c>
      <c r="S166" s="21">
        <v>2026</v>
      </c>
      <c r="T166" s="22">
        <f>S166-R166</f>
        <v>7</v>
      </c>
      <c r="U166" s="20" t="s">
        <v>442</v>
      </c>
    </row>
    <row r="167" spans="1:21" x14ac:dyDescent="0.25">
      <c r="A167" s="27" t="s">
        <v>557</v>
      </c>
      <c r="B167" s="27" t="s">
        <v>294</v>
      </c>
      <c r="C167" s="28">
        <v>2020</v>
      </c>
      <c r="D167" s="18">
        <v>2025</v>
      </c>
      <c r="E167" s="28">
        <f t="shared" si="3"/>
        <v>5</v>
      </c>
      <c r="F167" s="29" t="s">
        <v>1699</v>
      </c>
      <c r="P167" s="30" t="s">
        <v>727</v>
      </c>
      <c r="Q167" s="30" t="s">
        <v>164</v>
      </c>
      <c r="R167" s="22">
        <v>2000</v>
      </c>
      <c r="S167" s="21">
        <v>2026</v>
      </c>
      <c r="T167" s="22">
        <f>S167-R167</f>
        <v>26</v>
      </c>
      <c r="U167" s="20" t="s">
        <v>442</v>
      </c>
    </row>
    <row r="168" spans="1:21" x14ac:dyDescent="0.25">
      <c r="A168" s="17" t="s">
        <v>557</v>
      </c>
      <c r="B168" s="17" t="s">
        <v>700</v>
      </c>
      <c r="C168" s="18">
        <v>2000</v>
      </c>
      <c r="D168" s="18">
        <v>2003</v>
      </c>
      <c r="E168" s="18">
        <f t="shared" si="3"/>
        <v>3</v>
      </c>
      <c r="F168" s="27" t="s">
        <v>1699</v>
      </c>
      <c r="P168" s="30" t="s">
        <v>365</v>
      </c>
      <c r="Q168" s="30" t="s">
        <v>366</v>
      </c>
      <c r="R168" s="22">
        <v>2004</v>
      </c>
      <c r="S168" s="21">
        <v>2026</v>
      </c>
      <c r="T168" s="22">
        <f>S168-R168</f>
        <v>22</v>
      </c>
      <c r="U168" s="20" t="s">
        <v>442</v>
      </c>
    </row>
    <row r="169" spans="1:21" x14ac:dyDescent="0.25">
      <c r="A169" s="17" t="s">
        <v>1244</v>
      </c>
      <c r="B169" s="17" t="s">
        <v>1245</v>
      </c>
      <c r="C169" s="18">
        <v>2000</v>
      </c>
      <c r="D169" s="18">
        <v>2003</v>
      </c>
      <c r="E169" s="18">
        <f t="shared" si="3"/>
        <v>3</v>
      </c>
      <c r="F169" s="27" t="s">
        <v>1699</v>
      </c>
      <c r="P169" s="30" t="s">
        <v>729</v>
      </c>
      <c r="Q169" s="30" t="s">
        <v>164</v>
      </c>
      <c r="R169" s="22">
        <v>2009</v>
      </c>
      <c r="S169" s="21">
        <v>2026</v>
      </c>
      <c r="T169" s="22">
        <f>S169-R169</f>
        <v>17</v>
      </c>
      <c r="U169" s="20" t="s">
        <v>442</v>
      </c>
    </row>
    <row r="170" spans="1:21" x14ac:dyDescent="0.25">
      <c r="A170" s="17" t="s">
        <v>559</v>
      </c>
      <c r="B170" s="17" t="s">
        <v>560</v>
      </c>
      <c r="C170" s="18">
        <v>2019</v>
      </c>
      <c r="D170" s="18">
        <v>2021</v>
      </c>
      <c r="E170" s="18">
        <f t="shared" si="3"/>
        <v>2</v>
      </c>
      <c r="F170" s="19" t="s">
        <v>1699</v>
      </c>
      <c r="P170" s="30" t="s">
        <v>175</v>
      </c>
      <c r="Q170" s="30" t="s">
        <v>176</v>
      </c>
      <c r="R170" s="22">
        <v>1997</v>
      </c>
      <c r="S170" s="21">
        <v>2026</v>
      </c>
      <c r="T170" s="22">
        <f>S170-R170</f>
        <v>29</v>
      </c>
      <c r="U170" s="31" t="s">
        <v>442</v>
      </c>
    </row>
    <row r="171" spans="1:21" x14ac:dyDescent="0.25">
      <c r="A171" s="17" t="s">
        <v>1246</v>
      </c>
      <c r="B171" s="17" t="s">
        <v>1247</v>
      </c>
      <c r="C171" s="18">
        <v>2005</v>
      </c>
      <c r="D171" s="18">
        <v>2007</v>
      </c>
      <c r="E171" s="18">
        <f t="shared" si="3"/>
        <v>2</v>
      </c>
      <c r="F171" s="27" t="s">
        <v>1699</v>
      </c>
      <c r="P171" s="30" t="s">
        <v>369</v>
      </c>
      <c r="Q171" s="30" t="s">
        <v>162</v>
      </c>
      <c r="R171" s="22">
        <v>2000</v>
      </c>
      <c r="S171" s="21">
        <v>2026</v>
      </c>
      <c r="T171" s="22">
        <f>S171-R171</f>
        <v>26</v>
      </c>
      <c r="U171" s="20" t="s">
        <v>442</v>
      </c>
    </row>
    <row r="172" spans="1:21" x14ac:dyDescent="0.25">
      <c r="A172" s="17" t="s">
        <v>561</v>
      </c>
      <c r="B172" s="17" t="s">
        <v>264</v>
      </c>
      <c r="C172" s="18">
        <v>2010</v>
      </c>
      <c r="D172" s="18">
        <v>2011</v>
      </c>
      <c r="E172" s="18">
        <f t="shared" si="3"/>
        <v>1</v>
      </c>
      <c r="F172" s="19" t="s">
        <v>1699</v>
      </c>
      <c r="P172" s="30" t="s">
        <v>372</v>
      </c>
      <c r="Q172" s="30" t="s">
        <v>109</v>
      </c>
      <c r="R172" s="22">
        <v>2000</v>
      </c>
      <c r="S172" s="21">
        <v>2026</v>
      </c>
      <c r="T172" s="22">
        <f>S172-R172</f>
        <v>26</v>
      </c>
      <c r="U172" s="20" t="s">
        <v>442</v>
      </c>
    </row>
    <row r="173" spans="1:21" x14ac:dyDescent="0.25">
      <c r="A173" s="17" t="s">
        <v>562</v>
      </c>
      <c r="B173" s="17" t="s">
        <v>434</v>
      </c>
      <c r="C173" s="18">
        <v>2002</v>
      </c>
      <c r="D173" s="18">
        <v>2002</v>
      </c>
      <c r="E173" s="18">
        <f t="shared" si="3"/>
        <v>0</v>
      </c>
      <c r="F173" s="19" t="s">
        <v>1699</v>
      </c>
      <c r="P173" s="20" t="s">
        <v>179</v>
      </c>
      <c r="Q173" s="20" t="s">
        <v>92</v>
      </c>
      <c r="R173" s="21">
        <v>1999</v>
      </c>
      <c r="S173" s="21">
        <v>2026</v>
      </c>
      <c r="T173" s="21">
        <f>S173-R173</f>
        <v>27</v>
      </c>
      <c r="U173" s="23" t="s">
        <v>442</v>
      </c>
    </row>
    <row r="174" spans="1:21" x14ac:dyDescent="0.25">
      <c r="A174" s="17" t="s">
        <v>563</v>
      </c>
      <c r="B174" s="17" t="s">
        <v>92</v>
      </c>
      <c r="C174" s="18">
        <v>2001</v>
      </c>
      <c r="D174" s="18">
        <v>2001</v>
      </c>
      <c r="E174" s="18">
        <f t="shared" si="3"/>
        <v>0</v>
      </c>
      <c r="F174" s="19" t="s">
        <v>1699</v>
      </c>
      <c r="P174" s="30" t="s">
        <v>373</v>
      </c>
      <c r="Q174" s="30" t="s">
        <v>374</v>
      </c>
      <c r="R174" s="22">
        <v>2000</v>
      </c>
      <c r="S174" s="21">
        <v>2026</v>
      </c>
      <c r="T174" s="22">
        <f>S174-R174</f>
        <v>26</v>
      </c>
      <c r="U174" s="20" t="s">
        <v>442</v>
      </c>
    </row>
    <row r="175" spans="1:21" x14ac:dyDescent="0.25">
      <c r="A175" s="17" t="s">
        <v>1248</v>
      </c>
      <c r="B175" s="17" t="s">
        <v>593</v>
      </c>
      <c r="C175" s="18">
        <v>2000</v>
      </c>
      <c r="D175" s="18">
        <v>2001</v>
      </c>
      <c r="E175" s="18">
        <f t="shared" si="3"/>
        <v>1</v>
      </c>
      <c r="F175" s="27" t="s">
        <v>1699</v>
      </c>
      <c r="P175" s="30" t="s">
        <v>375</v>
      </c>
      <c r="Q175" s="30" t="s">
        <v>89</v>
      </c>
      <c r="R175" s="22">
        <v>2014</v>
      </c>
      <c r="S175" s="21">
        <v>2026</v>
      </c>
      <c r="T175" s="22">
        <f>S175-R175</f>
        <v>12</v>
      </c>
      <c r="U175" s="20" t="s">
        <v>442</v>
      </c>
    </row>
    <row r="176" spans="1:21" x14ac:dyDescent="0.25">
      <c r="A176" s="17" t="s">
        <v>564</v>
      </c>
      <c r="B176" s="17" t="s">
        <v>234</v>
      </c>
      <c r="C176" s="18">
        <v>2001</v>
      </c>
      <c r="D176" s="18">
        <v>2006</v>
      </c>
      <c r="E176" s="18">
        <f t="shared" si="3"/>
        <v>5</v>
      </c>
      <c r="F176" s="19" t="s">
        <v>1699</v>
      </c>
      <c r="P176" s="20" t="s">
        <v>180</v>
      </c>
      <c r="Q176" s="20" t="s">
        <v>181</v>
      </c>
      <c r="R176" s="21">
        <v>2023</v>
      </c>
      <c r="S176" s="21">
        <v>2026</v>
      </c>
      <c r="T176" s="21">
        <f>S176-R176</f>
        <v>3</v>
      </c>
      <c r="U176" s="23" t="s">
        <v>442</v>
      </c>
    </row>
    <row r="177" spans="1:21" x14ac:dyDescent="0.25">
      <c r="A177" s="17" t="s">
        <v>565</v>
      </c>
      <c r="B177" s="17" t="s">
        <v>133</v>
      </c>
      <c r="C177" s="18">
        <v>2000</v>
      </c>
      <c r="D177" s="18">
        <v>2018</v>
      </c>
      <c r="E177" s="18">
        <f t="shared" si="3"/>
        <v>18</v>
      </c>
      <c r="F177" s="19" t="s">
        <v>1699</v>
      </c>
      <c r="P177" s="30" t="s">
        <v>182</v>
      </c>
      <c r="Q177" s="30" t="s">
        <v>74</v>
      </c>
      <c r="R177" s="22">
        <v>2024</v>
      </c>
      <c r="S177" s="21">
        <v>2026</v>
      </c>
      <c r="T177" s="22">
        <f>S177-R177</f>
        <v>2</v>
      </c>
      <c r="U177" s="31" t="s">
        <v>442</v>
      </c>
    </row>
    <row r="178" spans="1:21" x14ac:dyDescent="0.25">
      <c r="A178" s="17" t="s">
        <v>566</v>
      </c>
      <c r="B178" s="17" t="s">
        <v>103</v>
      </c>
      <c r="C178" s="18">
        <v>2003</v>
      </c>
      <c r="D178" s="18">
        <v>2016</v>
      </c>
      <c r="E178" s="18">
        <f t="shared" si="3"/>
        <v>13</v>
      </c>
      <c r="F178" s="19" t="s">
        <v>1699</v>
      </c>
      <c r="P178" s="30" t="s">
        <v>376</v>
      </c>
      <c r="Q178" s="30" t="s">
        <v>377</v>
      </c>
      <c r="R178" s="22">
        <v>2020</v>
      </c>
      <c r="S178" s="21">
        <v>2026</v>
      </c>
      <c r="T178" s="22">
        <f>S178-R178</f>
        <v>6</v>
      </c>
      <c r="U178" s="20" t="s">
        <v>442</v>
      </c>
    </row>
    <row r="179" spans="1:21" x14ac:dyDescent="0.25">
      <c r="A179" s="17" t="s">
        <v>566</v>
      </c>
      <c r="B179" s="17" t="s">
        <v>1249</v>
      </c>
      <c r="C179" s="18">
        <v>2000</v>
      </c>
      <c r="D179" s="18">
        <v>2001</v>
      </c>
      <c r="E179" s="18">
        <f t="shared" si="3"/>
        <v>1</v>
      </c>
      <c r="F179" s="19" t="s">
        <v>1699</v>
      </c>
      <c r="P179" s="30" t="s">
        <v>378</v>
      </c>
      <c r="Q179" s="30" t="s">
        <v>89</v>
      </c>
      <c r="R179" s="22">
        <v>2024</v>
      </c>
      <c r="S179" s="21">
        <v>2026</v>
      </c>
      <c r="T179" s="22">
        <f>S179-R179</f>
        <v>2</v>
      </c>
      <c r="U179" s="20" t="s">
        <v>442</v>
      </c>
    </row>
    <row r="180" spans="1:21" x14ac:dyDescent="0.25">
      <c r="A180" s="17" t="s">
        <v>567</v>
      </c>
      <c r="B180" s="17" t="s">
        <v>568</v>
      </c>
      <c r="C180" s="18">
        <v>2009</v>
      </c>
      <c r="D180" s="18">
        <v>2010</v>
      </c>
      <c r="E180" s="18">
        <f t="shared" si="3"/>
        <v>1</v>
      </c>
      <c r="F180" s="19" t="s">
        <v>1699</v>
      </c>
      <c r="P180" s="20" t="s">
        <v>187</v>
      </c>
      <c r="Q180" s="20" t="s">
        <v>114</v>
      </c>
      <c r="R180" s="21">
        <v>1999</v>
      </c>
      <c r="S180" s="21">
        <v>2026</v>
      </c>
      <c r="T180" s="21">
        <f>S180-R180</f>
        <v>27</v>
      </c>
      <c r="U180" s="23" t="s">
        <v>442</v>
      </c>
    </row>
    <row r="181" spans="1:21" x14ac:dyDescent="0.25">
      <c r="A181" s="17" t="s">
        <v>567</v>
      </c>
      <c r="B181" s="17" t="s">
        <v>1250</v>
      </c>
      <c r="C181" s="18">
        <v>2000</v>
      </c>
      <c r="D181" s="18">
        <v>2001</v>
      </c>
      <c r="E181" s="18">
        <f t="shared" si="3"/>
        <v>1</v>
      </c>
      <c r="F181" s="27" t="s">
        <v>1699</v>
      </c>
      <c r="P181" s="30" t="s">
        <v>379</v>
      </c>
      <c r="Q181" s="30" t="s">
        <v>112</v>
      </c>
      <c r="R181" s="22">
        <v>2019</v>
      </c>
      <c r="S181" s="21">
        <v>2026</v>
      </c>
      <c r="T181" s="22">
        <f>S181-R181</f>
        <v>7</v>
      </c>
      <c r="U181" s="20" t="s">
        <v>442</v>
      </c>
    </row>
    <row r="182" spans="1:21" x14ac:dyDescent="0.25">
      <c r="A182" s="17" t="s">
        <v>569</v>
      </c>
      <c r="B182" s="17" t="s">
        <v>570</v>
      </c>
      <c r="C182" s="18">
        <v>2009</v>
      </c>
      <c r="D182" s="18">
        <v>2010</v>
      </c>
      <c r="E182" s="18">
        <f t="shared" si="3"/>
        <v>1</v>
      </c>
      <c r="F182" s="19" t="s">
        <v>1699</v>
      </c>
      <c r="P182" s="30" t="s">
        <v>380</v>
      </c>
      <c r="Q182" s="30" t="s">
        <v>381</v>
      </c>
      <c r="R182" s="22">
        <v>2021</v>
      </c>
      <c r="S182" s="21">
        <v>2026</v>
      </c>
      <c r="T182" s="22">
        <f>S182-R182</f>
        <v>5</v>
      </c>
      <c r="U182" s="20" t="s">
        <v>442</v>
      </c>
    </row>
    <row r="183" spans="1:21" x14ac:dyDescent="0.25">
      <c r="A183" s="17" t="s">
        <v>571</v>
      </c>
      <c r="B183" s="17" t="s">
        <v>301</v>
      </c>
      <c r="C183" s="18">
        <v>1999</v>
      </c>
      <c r="D183" s="18">
        <v>2003</v>
      </c>
      <c r="E183" s="18">
        <f t="shared" si="3"/>
        <v>4</v>
      </c>
      <c r="F183" s="19" t="s">
        <v>1699</v>
      </c>
      <c r="P183" s="30" t="s">
        <v>382</v>
      </c>
      <c r="Q183" s="30" t="s">
        <v>383</v>
      </c>
      <c r="R183" s="22">
        <v>2024</v>
      </c>
      <c r="S183" s="21">
        <v>2026</v>
      </c>
      <c r="T183" s="22">
        <f>S183-R183</f>
        <v>2</v>
      </c>
      <c r="U183" s="20" t="s">
        <v>442</v>
      </c>
    </row>
    <row r="184" spans="1:21" x14ac:dyDescent="0.25">
      <c r="A184" s="17" t="s">
        <v>1251</v>
      </c>
      <c r="B184" s="17" t="s">
        <v>278</v>
      </c>
      <c r="C184" s="18">
        <v>2000</v>
      </c>
      <c r="D184" s="18">
        <v>2007</v>
      </c>
      <c r="E184" s="18">
        <f t="shared" si="3"/>
        <v>7</v>
      </c>
      <c r="F184" s="27" t="s">
        <v>1699</v>
      </c>
      <c r="P184" s="20" t="s">
        <v>188</v>
      </c>
      <c r="Q184" s="20" t="s">
        <v>189</v>
      </c>
      <c r="R184" s="21">
        <v>2000</v>
      </c>
      <c r="S184" s="21">
        <v>2026</v>
      </c>
      <c r="T184" s="21">
        <f>S184-R184</f>
        <v>26</v>
      </c>
      <c r="U184" s="23" t="s">
        <v>442</v>
      </c>
    </row>
    <row r="185" spans="1:21" x14ac:dyDescent="0.25">
      <c r="A185" s="17" t="s">
        <v>572</v>
      </c>
      <c r="B185" s="17" t="s">
        <v>573</v>
      </c>
      <c r="C185" s="18">
        <v>2004</v>
      </c>
      <c r="D185" s="18">
        <v>2008</v>
      </c>
      <c r="E185" s="18">
        <f t="shared" si="3"/>
        <v>4</v>
      </c>
      <c r="F185" s="19" t="s">
        <v>1699</v>
      </c>
      <c r="P185" s="30" t="s">
        <v>384</v>
      </c>
      <c r="Q185" s="30" t="s">
        <v>385</v>
      </c>
      <c r="R185" s="22">
        <v>2002</v>
      </c>
      <c r="S185" s="21">
        <v>2026</v>
      </c>
      <c r="T185" s="22">
        <f>S185-R185</f>
        <v>24</v>
      </c>
      <c r="U185" s="20" t="s">
        <v>442</v>
      </c>
    </row>
    <row r="186" spans="1:21" x14ac:dyDescent="0.25">
      <c r="A186" s="17" t="s">
        <v>1252</v>
      </c>
      <c r="B186" s="17" t="s">
        <v>89</v>
      </c>
      <c r="C186" s="18">
        <v>2005</v>
      </c>
      <c r="D186" s="18">
        <v>2005</v>
      </c>
      <c r="E186" s="18">
        <f t="shared" si="3"/>
        <v>0</v>
      </c>
      <c r="F186" s="27" t="s">
        <v>1699</v>
      </c>
      <c r="P186" s="30" t="s">
        <v>1720</v>
      </c>
      <c r="Q186" s="30" t="s">
        <v>164</v>
      </c>
      <c r="R186" s="22">
        <v>2025</v>
      </c>
      <c r="S186" s="21">
        <v>2026</v>
      </c>
      <c r="T186" s="22">
        <f>S186-R186</f>
        <v>1</v>
      </c>
      <c r="U186" s="109" t="s">
        <v>442</v>
      </c>
    </row>
    <row r="187" spans="1:21" x14ac:dyDescent="0.25">
      <c r="A187" s="17" t="s">
        <v>574</v>
      </c>
      <c r="B187" s="17" t="s">
        <v>109</v>
      </c>
      <c r="C187" s="18">
        <v>2007</v>
      </c>
      <c r="D187" s="18">
        <v>2010</v>
      </c>
      <c r="E187" s="18">
        <f t="shared" si="3"/>
        <v>3</v>
      </c>
      <c r="F187" s="19" t="s">
        <v>1699</v>
      </c>
      <c r="P187" s="30" t="s">
        <v>387</v>
      </c>
      <c r="Q187" s="30" t="s">
        <v>388</v>
      </c>
      <c r="R187" s="22">
        <v>2000</v>
      </c>
      <c r="S187" s="21">
        <v>2026</v>
      </c>
      <c r="T187" s="22">
        <f>S187-R187</f>
        <v>26</v>
      </c>
      <c r="U187" s="20" t="s">
        <v>442</v>
      </c>
    </row>
    <row r="188" spans="1:21" x14ac:dyDescent="0.25">
      <c r="A188" s="17" t="s">
        <v>1253</v>
      </c>
      <c r="B188" s="17" t="s">
        <v>685</v>
      </c>
      <c r="C188" s="18">
        <v>2000</v>
      </c>
      <c r="D188" s="18">
        <v>2013</v>
      </c>
      <c r="E188" s="18">
        <f t="shared" si="3"/>
        <v>13</v>
      </c>
      <c r="F188" s="27" t="s">
        <v>1699</v>
      </c>
      <c r="P188" s="20" t="s">
        <v>190</v>
      </c>
      <c r="Q188" s="20" t="s">
        <v>191</v>
      </c>
      <c r="R188" s="21">
        <v>2012</v>
      </c>
      <c r="S188" s="21">
        <v>2026</v>
      </c>
      <c r="T188" s="21">
        <f>S188-R188</f>
        <v>14</v>
      </c>
      <c r="U188" s="23" t="s">
        <v>442</v>
      </c>
    </row>
    <row r="189" spans="1:21" x14ac:dyDescent="0.25">
      <c r="A189" s="27" t="s">
        <v>48</v>
      </c>
      <c r="B189" s="27" t="s">
        <v>49</v>
      </c>
      <c r="C189" s="28">
        <v>2024</v>
      </c>
      <c r="D189" s="18">
        <v>2025</v>
      </c>
      <c r="E189" s="28">
        <f t="shared" si="3"/>
        <v>1</v>
      </c>
      <c r="F189" s="27" t="s">
        <v>1699</v>
      </c>
      <c r="P189" s="30" t="s">
        <v>192</v>
      </c>
      <c r="Q189" s="30" t="s">
        <v>42</v>
      </c>
      <c r="R189" s="22">
        <v>2020</v>
      </c>
      <c r="S189" s="21">
        <v>2026</v>
      </c>
      <c r="T189" s="22">
        <f>S189-R189</f>
        <v>6</v>
      </c>
      <c r="U189" s="31" t="s">
        <v>442</v>
      </c>
    </row>
    <row r="190" spans="1:21" x14ac:dyDescent="0.25">
      <c r="A190" s="17" t="s">
        <v>575</v>
      </c>
      <c r="B190" s="17" t="s">
        <v>576</v>
      </c>
      <c r="C190" s="18">
        <v>2000</v>
      </c>
      <c r="D190" s="18">
        <v>2005</v>
      </c>
      <c r="E190" s="18">
        <f t="shared" si="3"/>
        <v>5</v>
      </c>
      <c r="F190" s="19" t="s">
        <v>1699</v>
      </c>
      <c r="P190" s="30" t="s">
        <v>389</v>
      </c>
      <c r="Q190" s="30" t="s">
        <v>217</v>
      </c>
      <c r="R190" s="22">
        <v>2008</v>
      </c>
      <c r="S190" s="21">
        <v>2026</v>
      </c>
      <c r="T190" s="22">
        <f>S190-R190</f>
        <v>18</v>
      </c>
      <c r="U190" s="20" t="s">
        <v>442</v>
      </c>
    </row>
    <row r="191" spans="1:21" x14ac:dyDescent="0.25">
      <c r="A191" s="17" t="s">
        <v>575</v>
      </c>
      <c r="B191" s="17" t="s">
        <v>577</v>
      </c>
      <c r="C191" s="18">
        <v>2012</v>
      </c>
      <c r="D191" s="18">
        <v>2019</v>
      </c>
      <c r="E191" s="18">
        <f t="shared" si="3"/>
        <v>7</v>
      </c>
      <c r="F191" s="19" t="s">
        <v>1699</v>
      </c>
      <c r="P191" s="20" t="s">
        <v>193</v>
      </c>
      <c r="Q191" s="20" t="s">
        <v>194</v>
      </c>
      <c r="R191" s="21">
        <v>2023</v>
      </c>
      <c r="S191" s="21">
        <v>2026</v>
      </c>
      <c r="T191" s="21">
        <f>S191-R191</f>
        <v>3</v>
      </c>
      <c r="U191" s="23" t="s">
        <v>442</v>
      </c>
    </row>
    <row r="192" spans="1:21" x14ac:dyDescent="0.25">
      <c r="A192" s="27" t="s">
        <v>579</v>
      </c>
      <c r="B192" s="27" t="s">
        <v>164</v>
      </c>
      <c r="C192" s="28">
        <v>2011</v>
      </c>
      <c r="D192" s="28">
        <v>2024</v>
      </c>
      <c r="E192" s="28">
        <f t="shared" si="3"/>
        <v>13</v>
      </c>
      <c r="F192" s="29" t="s">
        <v>1699</v>
      </c>
      <c r="P192" s="30" t="s">
        <v>1716</v>
      </c>
      <c r="Q192" s="30" t="s">
        <v>1715</v>
      </c>
      <c r="R192" s="22">
        <v>2025</v>
      </c>
      <c r="S192" s="21">
        <v>2026</v>
      </c>
      <c r="T192" s="22">
        <f>S192-R192</f>
        <v>1</v>
      </c>
      <c r="U192" s="20" t="s">
        <v>442</v>
      </c>
    </row>
    <row r="193" spans="1:21" x14ac:dyDescent="0.25">
      <c r="A193" s="17" t="s">
        <v>1254</v>
      </c>
      <c r="B193" s="17" t="s">
        <v>72</v>
      </c>
      <c r="C193" s="18">
        <v>2000</v>
      </c>
      <c r="D193" s="18">
        <v>2004</v>
      </c>
      <c r="E193" s="18">
        <f t="shared" si="3"/>
        <v>4</v>
      </c>
      <c r="F193" s="27" t="s">
        <v>1699</v>
      </c>
      <c r="P193" s="138" t="s">
        <v>1747</v>
      </c>
      <c r="Q193" s="138" t="s">
        <v>264</v>
      </c>
      <c r="R193" s="21">
        <v>2026</v>
      </c>
      <c r="S193" s="22">
        <v>2026</v>
      </c>
      <c r="T193" s="21">
        <f>S193-R193</f>
        <v>0</v>
      </c>
      <c r="U193" s="125" t="s">
        <v>442</v>
      </c>
    </row>
    <row r="194" spans="1:21" x14ac:dyDescent="0.25">
      <c r="A194" s="17" t="s">
        <v>1255</v>
      </c>
      <c r="B194" s="17" t="s">
        <v>1256</v>
      </c>
      <c r="C194" s="18">
        <v>2000</v>
      </c>
      <c r="D194" s="18">
        <v>2003</v>
      </c>
      <c r="E194" s="18">
        <f t="shared" ref="E194:E257" si="4">D194-C194</f>
        <v>3</v>
      </c>
      <c r="F194" s="27" t="s">
        <v>1699</v>
      </c>
      <c r="P194" s="20" t="s">
        <v>195</v>
      </c>
      <c r="Q194" s="20" t="s">
        <v>196</v>
      </c>
      <c r="R194" s="21">
        <v>2008</v>
      </c>
      <c r="S194" s="21">
        <v>2026</v>
      </c>
      <c r="T194" s="21">
        <f>S194-R194</f>
        <v>18</v>
      </c>
      <c r="U194" s="23" t="s">
        <v>442</v>
      </c>
    </row>
    <row r="195" spans="1:21" x14ac:dyDescent="0.25">
      <c r="A195" s="17" t="s">
        <v>1257</v>
      </c>
      <c r="B195" s="17" t="s">
        <v>1258</v>
      </c>
      <c r="C195" s="18">
        <v>2011</v>
      </c>
      <c r="D195" s="18">
        <v>2016</v>
      </c>
      <c r="E195" s="18">
        <f t="shared" si="4"/>
        <v>5</v>
      </c>
      <c r="F195" s="27" t="s">
        <v>1699</v>
      </c>
      <c r="P195" s="117" t="s">
        <v>1584</v>
      </c>
      <c r="Q195" s="117" t="s">
        <v>1726</v>
      </c>
      <c r="R195" s="21">
        <v>2025</v>
      </c>
      <c r="S195" s="21">
        <v>2026</v>
      </c>
      <c r="T195" s="21">
        <f>S195-R195</f>
        <v>1</v>
      </c>
      <c r="U195" s="117" t="s">
        <v>442</v>
      </c>
    </row>
    <row r="196" spans="1:21" x14ac:dyDescent="0.25">
      <c r="A196" s="17" t="s">
        <v>581</v>
      </c>
      <c r="B196" s="17" t="s">
        <v>582</v>
      </c>
      <c r="C196" s="18">
        <v>2006</v>
      </c>
      <c r="D196" s="18">
        <v>2007</v>
      </c>
      <c r="E196" s="18">
        <f t="shared" si="4"/>
        <v>1</v>
      </c>
      <c r="F196" s="19" t="s">
        <v>1699</v>
      </c>
      <c r="P196" s="30" t="s">
        <v>391</v>
      </c>
      <c r="Q196" s="30" t="s">
        <v>230</v>
      </c>
      <c r="R196" s="22">
        <v>2020</v>
      </c>
      <c r="S196" s="21">
        <v>2026</v>
      </c>
      <c r="T196" s="22">
        <f>S196-R196</f>
        <v>6</v>
      </c>
      <c r="U196" s="20" t="s">
        <v>442</v>
      </c>
    </row>
    <row r="197" spans="1:21" x14ac:dyDescent="0.25">
      <c r="A197" s="17" t="s">
        <v>583</v>
      </c>
      <c r="B197" s="17" t="s">
        <v>206</v>
      </c>
      <c r="C197" s="18">
        <v>2001</v>
      </c>
      <c r="D197" s="18">
        <v>2004</v>
      </c>
      <c r="E197" s="18">
        <f t="shared" si="4"/>
        <v>3</v>
      </c>
      <c r="F197" s="19" t="s">
        <v>1699</v>
      </c>
      <c r="P197" s="30" t="s">
        <v>392</v>
      </c>
      <c r="Q197" s="30" t="s">
        <v>170</v>
      </c>
      <c r="R197" s="22">
        <v>2021</v>
      </c>
      <c r="S197" s="21">
        <v>2026</v>
      </c>
      <c r="T197" s="22">
        <f>S197-R197</f>
        <v>5</v>
      </c>
      <c r="U197" s="20" t="s">
        <v>442</v>
      </c>
    </row>
    <row r="198" spans="1:21" x14ac:dyDescent="0.25">
      <c r="A198" s="17" t="s">
        <v>1259</v>
      </c>
      <c r="B198" s="17" t="s">
        <v>1146</v>
      </c>
      <c r="C198" s="18">
        <v>2000</v>
      </c>
      <c r="D198" s="18">
        <v>2007</v>
      </c>
      <c r="E198" s="18">
        <f t="shared" si="4"/>
        <v>7</v>
      </c>
      <c r="F198" s="27" t="s">
        <v>1699</v>
      </c>
      <c r="P198" s="30" t="s">
        <v>19</v>
      </c>
      <c r="Q198" s="30" t="s">
        <v>578</v>
      </c>
      <c r="R198" s="22">
        <v>2005</v>
      </c>
      <c r="S198" s="21">
        <v>2026</v>
      </c>
      <c r="T198" s="22">
        <f>S198-R198</f>
        <v>21</v>
      </c>
      <c r="U198" s="31" t="s">
        <v>442</v>
      </c>
    </row>
    <row r="199" spans="1:21" x14ac:dyDescent="0.25">
      <c r="A199" s="17" t="s">
        <v>319</v>
      </c>
      <c r="B199" s="17" t="s">
        <v>585</v>
      </c>
      <c r="C199" s="18">
        <v>2020</v>
      </c>
      <c r="D199" s="18">
        <v>2020</v>
      </c>
      <c r="E199" s="18">
        <f t="shared" si="4"/>
        <v>0</v>
      </c>
      <c r="F199" s="19" t="s">
        <v>1699</v>
      </c>
      <c r="P199" s="30" t="s">
        <v>393</v>
      </c>
      <c r="Q199" s="30" t="s">
        <v>212</v>
      </c>
      <c r="R199" s="22">
        <v>2024</v>
      </c>
      <c r="S199" s="21">
        <v>2026</v>
      </c>
      <c r="T199" s="22">
        <f>S199-R199</f>
        <v>2</v>
      </c>
      <c r="U199" s="20" t="s">
        <v>442</v>
      </c>
    </row>
    <row r="200" spans="1:21" x14ac:dyDescent="0.25">
      <c r="A200" s="17" t="s">
        <v>319</v>
      </c>
      <c r="B200" s="17" t="s">
        <v>109</v>
      </c>
      <c r="C200" s="18">
        <v>2006</v>
      </c>
      <c r="D200" s="18">
        <v>2007</v>
      </c>
      <c r="E200" s="18">
        <f t="shared" si="4"/>
        <v>1</v>
      </c>
      <c r="F200" s="27" t="s">
        <v>1699</v>
      </c>
      <c r="P200" s="20" t="s">
        <v>202</v>
      </c>
      <c r="Q200" s="20" t="s">
        <v>584</v>
      </c>
      <c r="R200" s="21">
        <v>2020</v>
      </c>
      <c r="S200" s="22">
        <v>2026</v>
      </c>
      <c r="T200" s="21">
        <f>S200-R200</f>
        <v>6</v>
      </c>
      <c r="U200" s="125" t="s">
        <v>442</v>
      </c>
    </row>
    <row r="201" spans="1:21" x14ac:dyDescent="0.25">
      <c r="A201" s="17" t="s">
        <v>1260</v>
      </c>
      <c r="B201" s="17" t="s">
        <v>146</v>
      </c>
      <c r="C201" s="18">
        <v>2000</v>
      </c>
      <c r="D201" s="18">
        <v>2022</v>
      </c>
      <c r="E201" s="18">
        <f t="shared" si="4"/>
        <v>22</v>
      </c>
      <c r="F201" s="27" t="s">
        <v>1699</v>
      </c>
      <c r="P201" s="30" t="s">
        <v>395</v>
      </c>
      <c r="Q201" s="30" t="s">
        <v>396</v>
      </c>
      <c r="R201" s="22">
        <v>2007</v>
      </c>
      <c r="S201" s="21">
        <v>2026</v>
      </c>
      <c r="T201" s="22">
        <f>S201-R201</f>
        <v>19</v>
      </c>
      <c r="U201" s="20" t="s">
        <v>442</v>
      </c>
    </row>
    <row r="202" spans="1:21" x14ac:dyDescent="0.25">
      <c r="A202" s="17" t="s">
        <v>586</v>
      </c>
      <c r="B202" s="17" t="s">
        <v>105</v>
      </c>
      <c r="C202" s="18">
        <v>2002</v>
      </c>
      <c r="D202" s="18">
        <v>2002</v>
      </c>
      <c r="E202" s="18">
        <f t="shared" si="4"/>
        <v>0</v>
      </c>
      <c r="F202" s="19" t="s">
        <v>1699</v>
      </c>
      <c r="P202" s="30" t="s">
        <v>397</v>
      </c>
      <c r="Q202" s="30" t="s">
        <v>398</v>
      </c>
      <c r="R202" s="22">
        <v>2007</v>
      </c>
      <c r="S202" s="21">
        <v>2026</v>
      </c>
      <c r="T202" s="22">
        <f>S202-R202</f>
        <v>19</v>
      </c>
      <c r="U202" s="20" t="s">
        <v>442</v>
      </c>
    </row>
    <row r="203" spans="1:21" x14ac:dyDescent="0.25">
      <c r="A203" s="17" t="s">
        <v>587</v>
      </c>
      <c r="B203" s="17" t="s">
        <v>588</v>
      </c>
      <c r="C203" s="18">
        <v>2006</v>
      </c>
      <c r="D203" s="18">
        <v>2007</v>
      </c>
      <c r="E203" s="18">
        <f t="shared" si="4"/>
        <v>1</v>
      </c>
      <c r="F203" s="19" t="s">
        <v>1699</v>
      </c>
      <c r="P203" s="30" t="s">
        <v>399</v>
      </c>
      <c r="Q203" s="30" t="s">
        <v>400</v>
      </c>
      <c r="R203" s="22">
        <v>2000</v>
      </c>
      <c r="S203" s="21">
        <v>2026</v>
      </c>
      <c r="T203" s="22">
        <f>S203-R203</f>
        <v>26</v>
      </c>
      <c r="U203" s="20" t="s">
        <v>442</v>
      </c>
    </row>
    <row r="204" spans="1:21" x14ac:dyDescent="0.25">
      <c r="A204" s="17" t="s">
        <v>1261</v>
      </c>
      <c r="B204" s="17" t="s">
        <v>322</v>
      </c>
      <c r="C204" s="18">
        <v>2017</v>
      </c>
      <c r="D204" s="18">
        <v>2023</v>
      </c>
      <c r="E204" s="18">
        <f t="shared" si="4"/>
        <v>6</v>
      </c>
      <c r="F204" s="27" t="s">
        <v>1699</v>
      </c>
      <c r="P204" s="30" t="s">
        <v>401</v>
      </c>
      <c r="Q204" s="30" t="s">
        <v>62</v>
      </c>
      <c r="R204" s="22">
        <v>2009</v>
      </c>
      <c r="S204" s="21">
        <v>2026</v>
      </c>
      <c r="T204" s="22">
        <f>S204-R204</f>
        <v>17</v>
      </c>
      <c r="U204" s="20" t="s">
        <v>442</v>
      </c>
    </row>
    <row r="205" spans="1:21" x14ac:dyDescent="0.25">
      <c r="A205" s="17" t="s">
        <v>1262</v>
      </c>
      <c r="B205" s="17" t="s">
        <v>230</v>
      </c>
      <c r="C205" s="18">
        <v>2007</v>
      </c>
      <c r="D205" s="18">
        <v>2016</v>
      </c>
      <c r="E205" s="18">
        <f t="shared" si="4"/>
        <v>9</v>
      </c>
      <c r="F205" s="27" t="s">
        <v>1699</v>
      </c>
      <c r="P205" s="20" t="s">
        <v>204</v>
      </c>
      <c r="Q205" s="20" t="s">
        <v>203</v>
      </c>
      <c r="R205" s="21">
        <v>2008</v>
      </c>
      <c r="S205" s="21">
        <v>2026</v>
      </c>
      <c r="T205" s="21">
        <f>S205-R205</f>
        <v>18</v>
      </c>
      <c r="U205" s="23" t="s">
        <v>442</v>
      </c>
    </row>
    <row r="206" spans="1:21" x14ac:dyDescent="0.25">
      <c r="A206" s="17" t="s">
        <v>589</v>
      </c>
      <c r="B206" s="17" t="s">
        <v>590</v>
      </c>
      <c r="C206" s="18">
        <v>2007</v>
      </c>
      <c r="D206" s="18">
        <v>2007</v>
      </c>
      <c r="E206" s="18">
        <f t="shared" si="4"/>
        <v>0</v>
      </c>
      <c r="F206" s="19" t="s">
        <v>1699</v>
      </c>
      <c r="P206" s="30" t="s">
        <v>402</v>
      </c>
      <c r="Q206" s="30" t="s">
        <v>206</v>
      </c>
      <c r="R206" s="22">
        <v>2023</v>
      </c>
      <c r="S206" s="21">
        <v>2026</v>
      </c>
      <c r="T206" s="22">
        <f>S206-R206</f>
        <v>3</v>
      </c>
      <c r="U206" s="109" t="s">
        <v>442</v>
      </c>
    </row>
    <row r="207" spans="1:21" x14ac:dyDescent="0.25">
      <c r="A207" s="17" t="s">
        <v>589</v>
      </c>
      <c r="B207" s="17" t="s">
        <v>266</v>
      </c>
      <c r="C207" s="18">
        <v>2001</v>
      </c>
      <c r="D207" s="18">
        <v>2002</v>
      </c>
      <c r="E207" s="18">
        <f t="shared" si="4"/>
        <v>1</v>
      </c>
      <c r="F207" s="19" t="s">
        <v>1699</v>
      </c>
      <c r="P207" s="20" t="s">
        <v>207</v>
      </c>
      <c r="Q207" s="20" t="s">
        <v>206</v>
      </c>
      <c r="R207" s="21">
        <v>2000</v>
      </c>
      <c r="S207" s="21">
        <v>2026</v>
      </c>
      <c r="T207" s="21">
        <f>S207-R207</f>
        <v>26</v>
      </c>
      <c r="U207" s="23" t="s">
        <v>442</v>
      </c>
    </row>
    <row r="208" spans="1:21" x14ac:dyDescent="0.25">
      <c r="A208" s="17" t="s">
        <v>591</v>
      </c>
      <c r="B208" s="17" t="s">
        <v>19</v>
      </c>
      <c r="C208" s="18">
        <v>2010</v>
      </c>
      <c r="D208" s="18">
        <v>2010</v>
      </c>
      <c r="E208" s="18">
        <f t="shared" si="4"/>
        <v>0</v>
      </c>
      <c r="F208" s="19" t="s">
        <v>1699</v>
      </c>
      <c r="P208" s="20" t="s">
        <v>207</v>
      </c>
      <c r="Q208" s="20" t="s">
        <v>209</v>
      </c>
      <c r="R208" s="21">
        <v>2002</v>
      </c>
      <c r="S208" s="21">
        <v>2026</v>
      </c>
      <c r="T208" s="21">
        <f>S208-R208</f>
        <v>24</v>
      </c>
      <c r="U208" s="23" t="s">
        <v>442</v>
      </c>
    </row>
    <row r="209" spans="1:21" x14ac:dyDescent="0.25">
      <c r="A209" s="17" t="s">
        <v>1263</v>
      </c>
      <c r="B209" s="17" t="s">
        <v>99</v>
      </c>
      <c r="C209" s="18">
        <v>2008</v>
      </c>
      <c r="D209" s="18">
        <v>2008</v>
      </c>
      <c r="E209" s="18">
        <f t="shared" si="4"/>
        <v>0</v>
      </c>
      <c r="F209" s="27" t="s">
        <v>1699</v>
      </c>
      <c r="P209" s="20" t="s">
        <v>207</v>
      </c>
      <c r="Q209" s="20" t="s">
        <v>208</v>
      </c>
      <c r="R209" s="21">
        <v>2020</v>
      </c>
      <c r="S209" s="21">
        <v>2026</v>
      </c>
      <c r="T209" s="21">
        <f>S209-R209</f>
        <v>6</v>
      </c>
      <c r="U209" s="23" t="s">
        <v>442</v>
      </c>
    </row>
    <row r="210" spans="1:21" x14ac:dyDescent="0.25">
      <c r="A210" s="17" t="s">
        <v>592</v>
      </c>
      <c r="B210" s="17" t="s">
        <v>593</v>
      </c>
      <c r="C210" s="18">
        <v>2004</v>
      </c>
      <c r="D210" s="18">
        <v>2006</v>
      </c>
      <c r="E210" s="18">
        <f t="shared" si="4"/>
        <v>2</v>
      </c>
      <c r="F210" s="19" t="s">
        <v>1699</v>
      </c>
      <c r="P210" s="30" t="s">
        <v>207</v>
      </c>
      <c r="Q210" s="30" t="s">
        <v>92</v>
      </c>
      <c r="R210" s="22">
        <v>2021</v>
      </c>
      <c r="S210" s="21">
        <v>2026</v>
      </c>
      <c r="T210" s="22">
        <f>S210-R210</f>
        <v>5</v>
      </c>
      <c r="U210" s="20" t="s">
        <v>442</v>
      </c>
    </row>
    <row r="211" spans="1:21" x14ac:dyDescent="0.25">
      <c r="A211" s="17" t="s">
        <v>1264</v>
      </c>
      <c r="B211" s="17" t="s">
        <v>109</v>
      </c>
      <c r="C211" s="18">
        <v>2000</v>
      </c>
      <c r="D211" s="18">
        <v>2003</v>
      </c>
      <c r="E211" s="18">
        <f t="shared" si="4"/>
        <v>3</v>
      </c>
      <c r="F211" s="27" t="s">
        <v>1699</v>
      </c>
      <c r="P211" s="30" t="s">
        <v>403</v>
      </c>
      <c r="Q211" s="30" t="s">
        <v>94</v>
      </c>
      <c r="R211" s="22">
        <v>2017</v>
      </c>
      <c r="S211" s="21">
        <v>2026</v>
      </c>
      <c r="T211" s="22">
        <f>S211-R211</f>
        <v>9</v>
      </c>
      <c r="U211" s="20" t="s">
        <v>442</v>
      </c>
    </row>
    <row r="212" spans="1:21" x14ac:dyDescent="0.25">
      <c r="A212" s="17" t="s">
        <v>594</v>
      </c>
      <c r="B212" s="17" t="s">
        <v>64</v>
      </c>
      <c r="C212" s="18">
        <v>2001</v>
      </c>
      <c r="D212" s="18">
        <v>2001</v>
      </c>
      <c r="E212" s="18">
        <f t="shared" si="4"/>
        <v>0</v>
      </c>
      <c r="F212" s="19" t="s">
        <v>1699</v>
      </c>
      <c r="P212" s="20" t="s">
        <v>211</v>
      </c>
      <c r="Q212" s="20" t="s">
        <v>212</v>
      </c>
      <c r="R212" s="21">
        <v>2010</v>
      </c>
      <c r="S212" s="21">
        <v>2026</v>
      </c>
      <c r="T212" s="21">
        <f>S212-R212</f>
        <v>16</v>
      </c>
      <c r="U212" s="23" t="s">
        <v>442</v>
      </c>
    </row>
    <row r="213" spans="1:21" x14ac:dyDescent="0.25">
      <c r="A213" s="17" t="s">
        <v>595</v>
      </c>
      <c r="B213" s="17" t="s">
        <v>308</v>
      </c>
      <c r="C213" s="18">
        <v>2006</v>
      </c>
      <c r="D213" s="18">
        <v>2008</v>
      </c>
      <c r="E213" s="18">
        <f t="shared" si="4"/>
        <v>2</v>
      </c>
      <c r="F213" s="19" t="s">
        <v>1699</v>
      </c>
      <c r="P213" s="30" t="s">
        <v>404</v>
      </c>
      <c r="Q213" s="30" t="s">
        <v>194</v>
      </c>
      <c r="R213" s="22">
        <v>2021</v>
      </c>
      <c r="S213" s="21">
        <v>2026</v>
      </c>
      <c r="T213" s="22">
        <f>S213-R213</f>
        <v>5</v>
      </c>
      <c r="U213" s="20" t="s">
        <v>442</v>
      </c>
    </row>
    <row r="214" spans="1:21" x14ac:dyDescent="0.25">
      <c r="A214" s="17" t="s">
        <v>1265</v>
      </c>
      <c r="B214" s="17" t="s">
        <v>414</v>
      </c>
      <c r="C214" s="18">
        <v>2000</v>
      </c>
      <c r="D214" s="18">
        <v>2003</v>
      </c>
      <c r="E214" s="18">
        <f t="shared" si="4"/>
        <v>3</v>
      </c>
      <c r="F214" s="27" t="s">
        <v>1699</v>
      </c>
      <c r="P214" s="20" t="s">
        <v>213</v>
      </c>
      <c r="Q214" s="20" t="s">
        <v>99</v>
      </c>
      <c r="R214" s="21">
        <v>2021</v>
      </c>
      <c r="S214" s="21">
        <v>2026</v>
      </c>
      <c r="T214" s="21">
        <f>S214-R214</f>
        <v>5</v>
      </c>
      <c r="U214" s="23" t="s">
        <v>442</v>
      </c>
    </row>
    <row r="215" spans="1:21" x14ac:dyDescent="0.25">
      <c r="A215" s="17" t="s">
        <v>53</v>
      </c>
      <c r="B215" s="17" t="s">
        <v>596</v>
      </c>
      <c r="C215" s="18">
        <v>1999</v>
      </c>
      <c r="D215" s="18">
        <v>2016</v>
      </c>
      <c r="E215" s="18">
        <f t="shared" si="4"/>
        <v>17</v>
      </c>
      <c r="F215" s="19" t="s">
        <v>1699</v>
      </c>
      <c r="P215" s="30" t="s">
        <v>405</v>
      </c>
      <c r="Q215" s="30" t="s">
        <v>278</v>
      </c>
      <c r="R215" s="22">
        <v>2005</v>
      </c>
      <c r="S215" s="21">
        <v>2026</v>
      </c>
      <c r="T215" s="22">
        <f>S215-R215</f>
        <v>21</v>
      </c>
      <c r="U215" s="20" t="s">
        <v>442</v>
      </c>
    </row>
    <row r="216" spans="1:21" x14ac:dyDescent="0.25">
      <c r="A216" s="17" t="s">
        <v>53</v>
      </c>
      <c r="B216" s="17" t="s">
        <v>260</v>
      </c>
      <c r="C216" s="18">
        <v>2000</v>
      </c>
      <c r="D216" s="18">
        <v>2001</v>
      </c>
      <c r="E216" s="18">
        <f t="shared" si="4"/>
        <v>1</v>
      </c>
      <c r="F216" s="27" t="s">
        <v>1699</v>
      </c>
      <c r="P216" s="20" t="s">
        <v>216</v>
      </c>
      <c r="Q216" s="20" t="s">
        <v>217</v>
      </c>
      <c r="R216" s="21">
        <v>2020</v>
      </c>
      <c r="S216" s="21">
        <v>2026</v>
      </c>
      <c r="T216" s="21">
        <f>S216-R216</f>
        <v>6</v>
      </c>
      <c r="U216" s="23" t="s">
        <v>442</v>
      </c>
    </row>
    <row r="217" spans="1:21" x14ac:dyDescent="0.25">
      <c r="A217" s="17" t="s">
        <v>597</v>
      </c>
      <c r="B217" s="17" t="s">
        <v>264</v>
      </c>
      <c r="C217" s="18">
        <v>1999</v>
      </c>
      <c r="D217" s="18">
        <v>2005</v>
      </c>
      <c r="E217" s="18">
        <f t="shared" si="4"/>
        <v>6</v>
      </c>
      <c r="F217" s="19" t="s">
        <v>1699</v>
      </c>
      <c r="P217" s="30" t="s">
        <v>407</v>
      </c>
      <c r="Q217" s="30" t="s">
        <v>40</v>
      </c>
      <c r="R217" s="22">
        <v>2009</v>
      </c>
      <c r="S217" s="21">
        <v>2026</v>
      </c>
      <c r="T217" s="22">
        <f>S217-R217</f>
        <v>17</v>
      </c>
      <c r="U217" s="20" t="s">
        <v>442</v>
      </c>
    </row>
    <row r="218" spans="1:21" x14ac:dyDescent="0.25">
      <c r="A218" s="17" t="s">
        <v>598</v>
      </c>
      <c r="B218" s="17" t="s">
        <v>64</v>
      </c>
      <c r="C218" s="18">
        <v>2003</v>
      </c>
      <c r="D218" s="18">
        <v>2003</v>
      </c>
      <c r="E218" s="18">
        <f t="shared" si="4"/>
        <v>0</v>
      </c>
      <c r="F218" s="19" t="s">
        <v>1699</v>
      </c>
      <c r="P218" s="20" t="s">
        <v>218</v>
      </c>
      <c r="Q218" s="20" t="s">
        <v>219</v>
      </c>
      <c r="R218" s="21">
        <v>2000</v>
      </c>
      <c r="S218" s="21">
        <v>2026</v>
      </c>
      <c r="T218" s="21">
        <f>S218-R218</f>
        <v>26</v>
      </c>
      <c r="U218" s="23" t="s">
        <v>442</v>
      </c>
    </row>
    <row r="219" spans="1:21" x14ac:dyDescent="0.25">
      <c r="A219" s="17" t="s">
        <v>599</v>
      </c>
      <c r="B219" s="17" t="s">
        <v>105</v>
      </c>
      <c r="C219" s="18">
        <v>2003</v>
      </c>
      <c r="D219" s="18">
        <v>2003</v>
      </c>
      <c r="E219" s="18">
        <f t="shared" si="4"/>
        <v>0</v>
      </c>
      <c r="F219" s="19" t="s">
        <v>1699</v>
      </c>
      <c r="P219" s="20" t="s">
        <v>220</v>
      </c>
      <c r="Q219" s="20" t="s">
        <v>221</v>
      </c>
      <c r="R219" s="21">
        <v>2010</v>
      </c>
      <c r="S219" s="21">
        <v>2026</v>
      </c>
      <c r="T219" s="21">
        <f>S219-R219</f>
        <v>16</v>
      </c>
      <c r="U219" s="23" t="s">
        <v>442</v>
      </c>
    </row>
    <row r="220" spans="1:21" x14ac:dyDescent="0.25">
      <c r="A220" s="17" t="s">
        <v>600</v>
      </c>
      <c r="B220" s="17" t="s">
        <v>64</v>
      </c>
      <c r="C220" s="18">
        <v>1999</v>
      </c>
      <c r="D220" s="18">
        <v>2003</v>
      </c>
      <c r="E220" s="18">
        <f t="shared" si="4"/>
        <v>4</v>
      </c>
      <c r="F220" s="19" t="s">
        <v>1699</v>
      </c>
      <c r="P220" s="20" t="s">
        <v>222</v>
      </c>
      <c r="Q220" s="20" t="s">
        <v>223</v>
      </c>
      <c r="R220" s="21">
        <v>2009</v>
      </c>
      <c r="S220" s="21">
        <v>2026</v>
      </c>
      <c r="T220" s="21">
        <f>S220-R220</f>
        <v>17</v>
      </c>
      <c r="U220" s="23" t="s">
        <v>442</v>
      </c>
    </row>
    <row r="221" spans="1:21" x14ac:dyDescent="0.25">
      <c r="A221" s="17" t="s">
        <v>602</v>
      </c>
      <c r="B221" s="17" t="s">
        <v>603</v>
      </c>
      <c r="C221" s="18">
        <v>2004</v>
      </c>
      <c r="D221" s="18">
        <v>2019</v>
      </c>
      <c r="E221" s="18">
        <f t="shared" si="4"/>
        <v>15</v>
      </c>
      <c r="F221" s="19" t="s">
        <v>1699</v>
      </c>
      <c r="P221" s="20" t="s">
        <v>224</v>
      </c>
      <c r="Q221" s="20" t="s">
        <v>601</v>
      </c>
      <c r="R221" s="21">
        <v>2020</v>
      </c>
      <c r="S221" s="21">
        <v>2026</v>
      </c>
      <c r="T221" s="21">
        <f>S221-R221</f>
        <v>6</v>
      </c>
      <c r="U221" s="23" t="s">
        <v>442</v>
      </c>
    </row>
    <row r="222" spans="1:21" x14ac:dyDescent="0.25">
      <c r="A222" s="17" t="s">
        <v>602</v>
      </c>
      <c r="B222" s="17" t="s">
        <v>40</v>
      </c>
      <c r="C222" s="18">
        <v>2007</v>
      </c>
      <c r="D222" s="18">
        <v>2007</v>
      </c>
      <c r="E222" s="18">
        <f t="shared" si="4"/>
        <v>0</v>
      </c>
      <c r="F222" s="27" t="s">
        <v>1699</v>
      </c>
      <c r="P222" s="20" t="s">
        <v>226</v>
      </c>
      <c r="Q222" s="20" t="s">
        <v>227</v>
      </c>
      <c r="R222" s="21">
        <v>2000</v>
      </c>
      <c r="S222" s="21">
        <v>2026</v>
      </c>
      <c r="T222" s="21">
        <f>S222-R222</f>
        <v>26</v>
      </c>
      <c r="U222" s="23" t="s">
        <v>442</v>
      </c>
    </row>
    <row r="223" spans="1:21" x14ac:dyDescent="0.25">
      <c r="A223" s="17" t="s">
        <v>604</v>
      </c>
      <c r="B223" s="17" t="s">
        <v>170</v>
      </c>
      <c r="C223" s="18">
        <v>2021</v>
      </c>
      <c r="D223" s="18">
        <v>2022</v>
      </c>
      <c r="E223" s="18">
        <f t="shared" si="4"/>
        <v>1</v>
      </c>
      <c r="F223" s="19" t="s">
        <v>1699</v>
      </c>
      <c r="P223" s="20" t="s">
        <v>146</v>
      </c>
      <c r="Q223" s="20" t="s">
        <v>228</v>
      </c>
      <c r="R223" s="21">
        <v>2010</v>
      </c>
      <c r="S223" s="21">
        <v>2026</v>
      </c>
      <c r="T223" s="21">
        <f>S223-R223</f>
        <v>16</v>
      </c>
      <c r="U223" s="23" t="s">
        <v>442</v>
      </c>
    </row>
    <row r="224" spans="1:21" x14ac:dyDescent="0.25">
      <c r="A224" s="27" t="s">
        <v>55</v>
      </c>
      <c r="B224" s="27" t="s">
        <v>56</v>
      </c>
      <c r="C224" s="28">
        <v>2006</v>
      </c>
      <c r="D224" s="18">
        <v>2025</v>
      </c>
      <c r="E224" s="28">
        <f t="shared" si="4"/>
        <v>19</v>
      </c>
      <c r="F224" s="112" t="s">
        <v>1699</v>
      </c>
      <c r="P224" s="30" t="s">
        <v>409</v>
      </c>
      <c r="Q224" s="30" t="s">
        <v>94</v>
      </c>
      <c r="R224" s="22">
        <v>2018</v>
      </c>
      <c r="S224" s="21">
        <v>2026</v>
      </c>
      <c r="T224" s="22">
        <f>S224-R224</f>
        <v>8</v>
      </c>
      <c r="U224" s="20" t="s">
        <v>442</v>
      </c>
    </row>
    <row r="225" spans="1:21" x14ac:dyDescent="0.25">
      <c r="A225" s="17" t="s">
        <v>605</v>
      </c>
      <c r="B225" s="17" t="s">
        <v>274</v>
      </c>
      <c r="C225" s="18">
        <v>2007</v>
      </c>
      <c r="D225" s="18">
        <v>2008</v>
      </c>
      <c r="E225" s="18">
        <f t="shared" si="4"/>
        <v>1</v>
      </c>
      <c r="F225" s="19" t="s">
        <v>1699</v>
      </c>
      <c r="P225" s="30" t="s">
        <v>410</v>
      </c>
      <c r="Q225" s="30" t="s">
        <v>38</v>
      </c>
      <c r="R225" s="22">
        <v>2001</v>
      </c>
      <c r="S225" s="21">
        <v>2026</v>
      </c>
      <c r="T225" s="22">
        <f>S225-R225</f>
        <v>25</v>
      </c>
      <c r="U225" s="20" t="s">
        <v>442</v>
      </c>
    </row>
    <row r="226" spans="1:21" x14ac:dyDescent="0.25">
      <c r="A226" s="17" t="s">
        <v>605</v>
      </c>
      <c r="B226" s="17" t="s">
        <v>274</v>
      </c>
      <c r="C226" s="18">
        <v>2014</v>
      </c>
      <c r="D226" s="18">
        <v>2014</v>
      </c>
      <c r="E226" s="18">
        <f t="shared" si="4"/>
        <v>0</v>
      </c>
      <c r="F226" s="27" t="s">
        <v>1699</v>
      </c>
      <c r="P226" s="20" t="s">
        <v>229</v>
      </c>
      <c r="Q226" s="20" t="s">
        <v>230</v>
      </c>
      <c r="R226" s="21">
        <v>2021</v>
      </c>
      <c r="S226" s="21">
        <v>2026</v>
      </c>
      <c r="T226" s="21">
        <f>S226-R226</f>
        <v>5</v>
      </c>
      <c r="U226" s="23" t="s">
        <v>442</v>
      </c>
    </row>
    <row r="227" spans="1:21" x14ac:dyDescent="0.25">
      <c r="A227" s="17" t="s">
        <v>606</v>
      </c>
      <c r="B227" s="17" t="s">
        <v>607</v>
      </c>
      <c r="C227" s="18">
        <v>2001</v>
      </c>
      <c r="D227" s="18">
        <v>2003</v>
      </c>
      <c r="E227" s="18">
        <f t="shared" si="4"/>
        <v>2</v>
      </c>
      <c r="F227" s="19" t="s">
        <v>1699</v>
      </c>
      <c r="P227" s="30" t="s">
        <v>411</v>
      </c>
      <c r="Q227" s="30" t="s">
        <v>412</v>
      </c>
      <c r="R227" s="22">
        <v>2020</v>
      </c>
      <c r="S227" s="21">
        <v>2026</v>
      </c>
      <c r="T227" s="22">
        <f>S227-R227</f>
        <v>6</v>
      </c>
      <c r="U227" s="20" t="s">
        <v>442</v>
      </c>
    </row>
    <row r="228" spans="1:21" x14ac:dyDescent="0.25">
      <c r="A228" s="27" t="s">
        <v>608</v>
      </c>
      <c r="B228" s="27" t="s">
        <v>341</v>
      </c>
      <c r="C228" s="28">
        <v>2000</v>
      </c>
      <c r="D228" s="18">
        <v>2023</v>
      </c>
      <c r="E228" s="28">
        <f t="shared" si="4"/>
        <v>23</v>
      </c>
      <c r="F228" s="29" t="s">
        <v>1699</v>
      </c>
      <c r="P228" s="30" t="s">
        <v>413</v>
      </c>
      <c r="Q228" s="30" t="s">
        <v>414</v>
      </c>
      <c r="R228" s="22">
        <v>2012</v>
      </c>
      <c r="S228" s="21">
        <v>2026</v>
      </c>
      <c r="T228" s="22">
        <f>S228-R228</f>
        <v>14</v>
      </c>
      <c r="U228" s="20" t="s">
        <v>442</v>
      </c>
    </row>
    <row r="229" spans="1:21" x14ac:dyDescent="0.25">
      <c r="A229" s="17" t="s">
        <v>610</v>
      </c>
      <c r="B229" s="17" t="s">
        <v>111</v>
      </c>
      <c r="C229" s="18">
        <v>2005</v>
      </c>
      <c r="D229" s="18">
        <v>2006</v>
      </c>
      <c r="E229" s="18">
        <f t="shared" si="4"/>
        <v>1</v>
      </c>
      <c r="F229" s="19" t="s">
        <v>1699</v>
      </c>
      <c r="P229" s="30" t="s">
        <v>416</v>
      </c>
      <c r="Q229" s="30" t="s">
        <v>417</v>
      </c>
      <c r="R229" s="22">
        <v>2023</v>
      </c>
      <c r="S229" s="21">
        <v>2026</v>
      </c>
      <c r="T229" s="22">
        <f>S229-R229</f>
        <v>3</v>
      </c>
      <c r="U229" s="20" t="s">
        <v>442</v>
      </c>
    </row>
    <row r="230" spans="1:21" x14ac:dyDescent="0.25">
      <c r="A230" s="17" t="s">
        <v>611</v>
      </c>
      <c r="B230" s="17" t="s">
        <v>194</v>
      </c>
      <c r="C230" s="18">
        <v>2009</v>
      </c>
      <c r="D230" s="18">
        <v>2011</v>
      </c>
      <c r="E230" s="18">
        <f t="shared" si="4"/>
        <v>2</v>
      </c>
      <c r="F230" s="19" t="s">
        <v>1699</v>
      </c>
      <c r="P230" s="20" t="s">
        <v>609</v>
      </c>
      <c r="Q230" s="20" t="s">
        <v>232</v>
      </c>
      <c r="R230" s="21">
        <v>2003</v>
      </c>
      <c r="S230" s="21">
        <v>2026</v>
      </c>
      <c r="T230" s="21">
        <f>S230-R230</f>
        <v>23</v>
      </c>
      <c r="U230" s="23" t="s">
        <v>442</v>
      </c>
    </row>
    <row r="231" spans="1:21" x14ac:dyDescent="0.25">
      <c r="A231" s="17" t="s">
        <v>270</v>
      </c>
      <c r="B231" s="17" t="s">
        <v>271</v>
      </c>
      <c r="C231" s="18">
        <v>2008</v>
      </c>
      <c r="D231" s="18">
        <v>2013</v>
      </c>
      <c r="E231" s="18">
        <f t="shared" si="4"/>
        <v>5</v>
      </c>
      <c r="F231" s="19" t="s">
        <v>1699</v>
      </c>
      <c r="P231" s="20" t="s">
        <v>233</v>
      </c>
      <c r="Q231" s="20" t="s">
        <v>234</v>
      </c>
      <c r="R231" s="21">
        <v>2005</v>
      </c>
      <c r="S231" s="21">
        <v>2026</v>
      </c>
      <c r="T231" s="21">
        <f>S231-R231</f>
        <v>21</v>
      </c>
      <c r="U231" s="23" t="s">
        <v>442</v>
      </c>
    </row>
    <row r="232" spans="1:21" x14ac:dyDescent="0.25">
      <c r="A232" s="17" t="s">
        <v>612</v>
      </c>
      <c r="B232" s="17" t="s">
        <v>274</v>
      </c>
      <c r="C232" s="18">
        <v>2006</v>
      </c>
      <c r="D232" s="18">
        <v>2006</v>
      </c>
      <c r="E232" s="18">
        <f t="shared" si="4"/>
        <v>0</v>
      </c>
      <c r="F232" s="19" t="s">
        <v>1699</v>
      </c>
      <c r="P232" s="30" t="s">
        <v>418</v>
      </c>
      <c r="Q232" s="30" t="s">
        <v>170</v>
      </c>
      <c r="R232" s="22">
        <v>2023</v>
      </c>
      <c r="S232" s="21">
        <v>2026</v>
      </c>
      <c r="T232" s="22">
        <f>S232-R232</f>
        <v>3</v>
      </c>
      <c r="U232" s="20" t="s">
        <v>442</v>
      </c>
    </row>
    <row r="233" spans="1:21" x14ac:dyDescent="0.25">
      <c r="A233" s="17" t="s">
        <v>613</v>
      </c>
      <c r="B233" s="17" t="s">
        <v>109</v>
      </c>
      <c r="C233" s="18">
        <v>1998</v>
      </c>
      <c r="D233" s="18">
        <v>2004</v>
      </c>
      <c r="E233" s="18">
        <f t="shared" si="4"/>
        <v>6</v>
      </c>
      <c r="F233" s="19" t="s">
        <v>1699</v>
      </c>
      <c r="P233" s="30" t="s">
        <v>419</v>
      </c>
      <c r="Q233" s="30" t="s">
        <v>303</v>
      </c>
      <c r="R233" s="22">
        <v>2022</v>
      </c>
      <c r="S233" s="21">
        <v>2026</v>
      </c>
      <c r="T233" s="22">
        <f>S233-R233</f>
        <v>4</v>
      </c>
      <c r="U233" s="20" t="s">
        <v>442</v>
      </c>
    </row>
    <row r="234" spans="1:21" x14ac:dyDescent="0.25">
      <c r="A234" s="17" t="s">
        <v>1266</v>
      </c>
      <c r="B234" s="17" t="s">
        <v>72</v>
      </c>
      <c r="C234" s="18">
        <v>2000</v>
      </c>
      <c r="D234" s="18">
        <v>2010</v>
      </c>
      <c r="E234" s="18">
        <f t="shared" si="4"/>
        <v>10</v>
      </c>
      <c r="F234" s="27" t="s">
        <v>1699</v>
      </c>
      <c r="P234" s="30" t="s">
        <v>420</v>
      </c>
      <c r="Q234" s="30" t="s">
        <v>421</v>
      </c>
      <c r="R234" s="22">
        <v>2023</v>
      </c>
      <c r="S234" s="21">
        <v>2026</v>
      </c>
      <c r="T234" s="22">
        <f>S234-R234</f>
        <v>3</v>
      </c>
      <c r="U234" s="20" t="s">
        <v>442</v>
      </c>
    </row>
    <row r="235" spans="1:21" x14ac:dyDescent="0.25">
      <c r="A235" s="17" t="s">
        <v>1267</v>
      </c>
      <c r="B235" s="17" t="s">
        <v>1268</v>
      </c>
      <c r="C235" s="18">
        <v>2020</v>
      </c>
      <c r="D235" s="18">
        <v>2020</v>
      </c>
      <c r="E235" s="18">
        <f t="shared" si="4"/>
        <v>0</v>
      </c>
      <c r="F235" s="27" t="s">
        <v>1699</v>
      </c>
      <c r="P235" s="20" t="s">
        <v>236</v>
      </c>
      <c r="Q235" s="20" t="s">
        <v>237</v>
      </c>
      <c r="R235" s="21">
        <v>2007</v>
      </c>
      <c r="S235" s="21">
        <v>2026</v>
      </c>
      <c r="T235" s="21">
        <f>S235-R235</f>
        <v>19</v>
      </c>
      <c r="U235" s="23" t="s">
        <v>442</v>
      </c>
    </row>
    <row r="236" spans="1:21" x14ac:dyDescent="0.25">
      <c r="A236" s="17" t="s">
        <v>1269</v>
      </c>
      <c r="B236" s="17" t="s">
        <v>72</v>
      </c>
      <c r="C236" s="18">
        <v>2012</v>
      </c>
      <c r="D236" s="18">
        <v>2012</v>
      </c>
      <c r="E236" s="18">
        <f t="shared" si="4"/>
        <v>0</v>
      </c>
      <c r="F236" s="27" t="s">
        <v>1699</v>
      </c>
      <c r="P236" s="30" t="s">
        <v>422</v>
      </c>
      <c r="Q236" s="30" t="s">
        <v>274</v>
      </c>
      <c r="R236" s="22">
        <v>2000</v>
      </c>
      <c r="S236" s="21">
        <v>2026</v>
      </c>
      <c r="T236" s="22">
        <f>S236-R236</f>
        <v>26</v>
      </c>
      <c r="U236" s="20" t="s">
        <v>442</v>
      </c>
    </row>
    <row r="237" spans="1:21" x14ac:dyDescent="0.25">
      <c r="A237" s="17" t="s">
        <v>1270</v>
      </c>
      <c r="B237" s="17" t="s">
        <v>72</v>
      </c>
      <c r="C237" s="18">
        <v>2000</v>
      </c>
      <c r="D237" s="18">
        <v>2005</v>
      </c>
      <c r="E237" s="18">
        <f t="shared" si="4"/>
        <v>5</v>
      </c>
      <c r="F237" s="27" t="s">
        <v>1699</v>
      </c>
      <c r="P237" s="30" t="s">
        <v>423</v>
      </c>
      <c r="Q237" s="30" t="s">
        <v>424</v>
      </c>
      <c r="R237" s="22">
        <v>2020</v>
      </c>
      <c r="S237" s="21">
        <v>2026</v>
      </c>
      <c r="T237" s="22">
        <f>S237-R237</f>
        <v>6</v>
      </c>
      <c r="U237" s="20" t="s">
        <v>442</v>
      </c>
    </row>
    <row r="238" spans="1:21" x14ac:dyDescent="0.25">
      <c r="A238" s="17" t="s">
        <v>1271</v>
      </c>
      <c r="B238" s="17" t="s">
        <v>1272</v>
      </c>
      <c r="C238" s="18">
        <v>2003</v>
      </c>
      <c r="D238" s="18">
        <v>2004</v>
      </c>
      <c r="E238" s="18">
        <f t="shared" si="4"/>
        <v>1</v>
      </c>
      <c r="F238" s="27" t="s">
        <v>1699</v>
      </c>
      <c r="P238" s="20" t="s">
        <v>238</v>
      </c>
      <c r="Q238" s="20" t="s">
        <v>239</v>
      </c>
      <c r="R238" s="21">
        <v>2020</v>
      </c>
      <c r="S238" s="21">
        <v>2026</v>
      </c>
      <c r="T238" s="21">
        <f>S238-R238</f>
        <v>6</v>
      </c>
      <c r="U238" s="23" t="s">
        <v>442</v>
      </c>
    </row>
    <row r="239" spans="1:21" x14ac:dyDescent="0.25">
      <c r="A239" s="17" t="s">
        <v>1273</v>
      </c>
      <c r="B239" s="17" t="s">
        <v>301</v>
      </c>
      <c r="C239" s="18">
        <v>2002</v>
      </c>
      <c r="D239" s="18">
        <v>2006</v>
      </c>
      <c r="E239" s="18">
        <f t="shared" si="4"/>
        <v>4</v>
      </c>
      <c r="F239" s="27" t="s">
        <v>1699</v>
      </c>
      <c r="P239" s="30" t="s">
        <v>427</v>
      </c>
      <c r="Q239" s="30" t="s">
        <v>114</v>
      </c>
      <c r="R239" s="22">
        <v>2002</v>
      </c>
      <c r="S239" s="21">
        <v>2026</v>
      </c>
      <c r="T239" s="22">
        <f>S239-R239</f>
        <v>24</v>
      </c>
      <c r="U239" s="20" t="s">
        <v>442</v>
      </c>
    </row>
    <row r="240" spans="1:21" x14ac:dyDescent="0.25">
      <c r="A240" s="17" t="s">
        <v>1274</v>
      </c>
      <c r="B240" s="17" t="s">
        <v>1275</v>
      </c>
      <c r="C240" s="18">
        <v>2016</v>
      </c>
      <c r="D240" s="18">
        <v>2023</v>
      </c>
      <c r="E240" s="18">
        <f t="shared" si="4"/>
        <v>7</v>
      </c>
      <c r="F240" s="27" t="s">
        <v>1699</v>
      </c>
      <c r="P240" s="30" t="s">
        <v>428</v>
      </c>
      <c r="Q240" s="30" t="s">
        <v>62</v>
      </c>
      <c r="R240" s="22">
        <v>2007</v>
      </c>
      <c r="S240" s="21">
        <v>2026</v>
      </c>
      <c r="T240" s="22">
        <f>S240-R240</f>
        <v>19</v>
      </c>
      <c r="U240" s="20" t="s">
        <v>442</v>
      </c>
    </row>
    <row r="241" spans="1:21" x14ac:dyDescent="0.25">
      <c r="A241" s="17" t="s">
        <v>614</v>
      </c>
      <c r="B241" s="17" t="s">
        <v>19</v>
      </c>
      <c r="C241" s="18">
        <v>2003</v>
      </c>
      <c r="D241" s="18">
        <v>2003</v>
      </c>
      <c r="E241" s="18">
        <f t="shared" si="4"/>
        <v>0</v>
      </c>
      <c r="F241" s="19" t="s">
        <v>1699</v>
      </c>
      <c r="P241" s="20" t="s">
        <v>240</v>
      </c>
      <c r="Q241" s="20" t="s">
        <v>62</v>
      </c>
      <c r="R241" s="21">
        <v>2001</v>
      </c>
      <c r="S241" s="21">
        <v>2026</v>
      </c>
      <c r="T241" s="21">
        <f>S241-R241</f>
        <v>25</v>
      </c>
      <c r="U241" s="23" t="s">
        <v>442</v>
      </c>
    </row>
    <row r="242" spans="1:21" x14ac:dyDescent="0.25">
      <c r="A242" s="17" t="s">
        <v>1276</v>
      </c>
      <c r="B242" s="17" t="s">
        <v>170</v>
      </c>
      <c r="C242" s="18">
        <v>2000</v>
      </c>
      <c r="D242" s="18">
        <v>2001</v>
      </c>
      <c r="E242" s="18">
        <f t="shared" si="4"/>
        <v>1</v>
      </c>
      <c r="F242" s="19" t="s">
        <v>1699</v>
      </c>
      <c r="P242" s="20" t="s">
        <v>241</v>
      </c>
      <c r="Q242" s="20" t="s">
        <v>242</v>
      </c>
      <c r="R242" s="21">
        <v>2003</v>
      </c>
      <c r="S242" s="21">
        <v>2026</v>
      </c>
      <c r="T242" s="21">
        <f>S242-R242</f>
        <v>23</v>
      </c>
      <c r="U242" s="23" t="s">
        <v>442</v>
      </c>
    </row>
    <row r="243" spans="1:21" x14ac:dyDescent="0.25">
      <c r="A243" s="17" t="s">
        <v>1277</v>
      </c>
      <c r="B243" s="17" t="s">
        <v>590</v>
      </c>
      <c r="C243" s="18">
        <v>2000</v>
      </c>
      <c r="D243" s="18">
        <v>2002</v>
      </c>
      <c r="E243" s="18">
        <f t="shared" si="4"/>
        <v>2</v>
      </c>
      <c r="F243" s="19" t="s">
        <v>1699</v>
      </c>
      <c r="P243" s="20" t="s">
        <v>241</v>
      </c>
      <c r="Q243" s="20" t="s">
        <v>105</v>
      </c>
      <c r="R243" s="21">
        <v>2007</v>
      </c>
      <c r="S243" s="21">
        <v>2026</v>
      </c>
      <c r="T243" s="21">
        <f>S243-R243</f>
        <v>19</v>
      </c>
      <c r="U243" s="23" t="s">
        <v>442</v>
      </c>
    </row>
    <row r="244" spans="1:21" x14ac:dyDescent="0.25">
      <c r="A244" s="17" t="s">
        <v>59</v>
      </c>
      <c r="B244" s="17" t="s">
        <v>40</v>
      </c>
      <c r="C244" s="18">
        <v>2005</v>
      </c>
      <c r="D244" s="18">
        <v>2012</v>
      </c>
      <c r="E244" s="18">
        <f t="shared" si="4"/>
        <v>7</v>
      </c>
      <c r="F244" s="27" t="s">
        <v>1699</v>
      </c>
      <c r="P244" s="30" t="s">
        <v>243</v>
      </c>
      <c r="Q244" s="30" t="s">
        <v>244</v>
      </c>
      <c r="R244" s="22">
        <v>2012</v>
      </c>
      <c r="S244" s="21">
        <v>2026</v>
      </c>
      <c r="T244" s="22">
        <f>S244-R244</f>
        <v>14</v>
      </c>
      <c r="U244" s="31" t="s">
        <v>442</v>
      </c>
    </row>
    <row r="245" spans="1:21" x14ac:dyDescent="0.25">
      <c r="A245" s="27" t="s">
        <v>59</v>
      </c>
      <c r="B245" s="27" t="s">
        <v>60</v>
      </c>
      <c r="C245" s="28">
        <v>2022</v>
      </c>
      <c r="D245" s="18">
        <v>2025</v>
      </c>
      <c r="E245" s="28">
        <f t="shared" si="4"/>
        <v>3</v>
      </c>
      <c r="F245" s="84" t="s">
        <v>1699</v>
      </c>
      <c r="P245" s="30" t="s">
        <v>429</v>
      </c>
      <c r="Q245" s="30" t="s">
        <v>430</v>
      </c>
      <c r="R245" s="22">
        <v>2020</v>
      </c>
      <c r="S245" s="21">
        <v>2026</v>
      </c>
      <c r="T245" s="22">
        <f>S245-R245</f>
        <v>6</v>
      </c>
      <c r="U245" s="20" t="s">
        <v>442</v>
      </c>
    </row>
    <row r="246" spans="1:21" x14ac:dyDescent="0.25">
      <c r="A246" s="17" t="s">
        <v>615</v>
      </c>
      <c r="B246" s="17" t="s">
        <v>194</v>
      </c>
      <c r="C246" s="18">
        <v>1999</v>
      </c>
      <c r="D246" s="18">
        <v>2011</v>
      </c>
      <c r="E246" s="18">
        <f t="shared" si="4"/>
        <v>12</v>
      </c>
      <c r="F246" s="19" t="s">
        <v>1699</v>
      </c>
      <c r="P246" s="30" t="s">
        <v>431</v>
      </c>
      <c r="Q246" s="30" t="s">
        <v>432</v>
      </c>
      <c r="R246" s="22">
        <v>2014</v>
      </c>
      <c r="S246" s="21">
        <v>2026</v>
      </c>
      <c r="T246" s="22">
        <f>S246-R246</f>
        <v>12</v>
      </c>
      <c r="U246" s="20" t="s">
        <v>442</v>
      </c>
    </row>
    <row r="247" spans="1:21" x14ac:dyDescent="0.25">
      <c r="A247" s="17" t="s">
        <v>1278</v>
      </c>
      <c r="B247" s="17" t="s">
        <v>1279</v>
      </c>
      <c r="C247" s="18">
        <v>2002</v>
      </c>
      <c r="D247" s="18">
        <v>2005</v>
      </c>
      <c r="E247" s="18">
        <f t="shared" si="4"/>
        <v>3</v>
      </c>
      <c r="F247" s="27" t="s">
        <v>1699</v>
      </c>
      <c r="P247" s="125" t="s">
        <v>1731</v>
      </c>
      <c r="Q247" s="125" t="s">
        <v>62</v>
      </c>
      <c r="R247" s="21">
        <v>2026</v>
      </c>
      <c r="S247" s="22">
        <v>2026</v>
      </c>
      <c r="T247" s="21">
        <f>S247-R247</f>
        <v>0</v>
      </c>
      <c r="U247" s="125" t="s">
        <v>442</v>
      </c>
    </row>
    <row r="248" spans="1:21" x14ac:dyDescent="0.25">
      <c r="A248" s="17" t="s">
        <v>1280</v>
      </c>
      <c r="B248" s="17" t="s">
        <v>308</v>
      </c>
      <c r="C248" s="18">
        <v>2000</v>
      </c>
      <c r="D248" s="18">
        <v>2003</v>
      </c>
      <c r="E248" s="18">
        <f t="shared" si="4"/>
        <v>3</v>
      </c>
      <c r="F248" s="27" t="s">
        <v>1699</v>
      </c>
      <c r="P248" s="30" t="s">
        <v>435</v>
      </c>
      <c r="Q248" s="30" t="s">
        <v>278</v>
      </c>
      <c r="R248" s="22">
        <v>2000</v>
      </c>
      <c r="S248" s="21">
        <v>2026</v>
      </c>
      <c r="T248" s="22">
        <f>S248-R248</f>
        <v>26</v>
      </c>
      <c r="U248" s="20" t="s">
        <v>442</v>
      </c>
    </row>
    <row r="249" spans="1:21" x14ac:dyDescent="0.25">
      <c r="A249" s="17" t="s">
        <v>1281</v>
      </c>
      <c r="B249" s="17" t="s">
        <v>1187</v>
      </c>
      <c r="C249" s="18">
        <v>2009</v>
      </c>
      <c r="D249" s="18">
        <v>2009</v>
      </c>
      <c r="E249" s="18">
        <f t="shared" si="4"/>
        <v>0</v>
      </c>
      <c r="F249" s="27" t="s">
        <v>1699</v>
      </c>
    </row>
    <row r="250" spans="1:21" x14ac:dyDescent="0.25">
      <c r="A250" s="17" t="s">
        <v>1282</v>
      </c>
      <c r="B250" s="17" t="s">
        <v>78</v>
      </c>
      <c r="C250" s="18">
        <v>2003</v>
      </c>
      <c r="D250" s="18">
        <v>2005</v>
      </c>
      <c r="E250" s="18">
        <f t="shared" si="4"/>
        <v>2</v>
      </c>
      <c r="F250" s="27" t="s">
        <v>1699</v>
      </c>
    </row>
    <row r="251" spans="1:21" x14ac:dyDescent="0.25">
      <c r="A251" s="17" t="s">
        <v>1283</v>
      </c>
      <c r="B251" s="17" t="s">
        <v>219</v>
      </c>
      <c r="C251" s="18">
        <v>2008</v>
      </c>
      <c r="D251" s="18">
        <v>2011</v>
      </c>
      <c r="E251" s="18">
        <f t="shared" si="4"/>
        <v>3</v>
      </c>
      <c r="F251" s="27" t="s">
        <v>1699</v>
      </c>
    </row>
    <row r="252" spans="1:21" x14ac:dyDescent="0.25">
      <c r="A252" s="17" t="s">
        <v>1284</v>
      </c>
      <c r="B252" s="17" t="s">
        <v>92</v>
      </c>
      <c r="C252" s="18">
        <v>2021</v>
      </c>
      <c r="D252" s="18">
        <v>2023</v>
      </c>
      <c r="E252" s="18">
        <f t="shared" si="4"/>
        <v>2</v>
      </c>
      <c r="F252" s="27" t="s">
        <v>1699</v>
      </c>
    </row>
    <row r="253" spans="1:21" x14ac:dyDescent="0.25">
      <c r="A253" s="17" t="s">
        <v>616</v>
      </c>
      <c r="B253" s="17" t="s">
        <v>170</v>
      </c>
      <c r="C253" s="18">
        <v>2002</v>
      </c>
      <c r="D253" s="18">
        <v>2007</v>
      </c>
      <c r="E253" s="18">
        <f t="shared" si="4"/>
        <v>5</v>
      </c>
      <c r="F253" s="19" t="s">
        <v>1699</v>
      </c>
    </row>
    <row r="254" spans="1:21" x14ac:dyDescent="0.25">
      <c r="A254" s="17" t="s">
        <v>616</v>
      </c>
      <c r="B254" s="17" t="s">
        <v>92</v>
      </c>
      <c r="C254" s="18">
        <v>2002</v>
      </c>
      <c r="D254" s="18">
        <v>2003</v>
      </c>
      <c r="E254" s="18">
        <f t="shared" si="4"/>
        <v>1</v>
      </c>
      <c r="F254" s="19" t="s">
        <v>1699</v>
      </c>
    </row>
    <row r="255" spans="1:21" x14ac:dyDescent="0.25">
      <c r="A255" s="17" t="s">
        <v>1285</v>
      </c>
      <c r="B255" s="17" t="s">
        <v>196</v>
      </c>
      <c r="C255" s="18">
        <v>2020</v>
      </c>
      <c r="D255" s="18">
        <v>2024</v>
      </c>
      <c r="E255" s="18">
        <f t="shared" si="4"/>
        <v>4</v>
      </c>
      <c r="F255" s="27" t="s">
        <v>1699</v>
      </c>
    </row>
    <row r="256" spans="1:21" x14ac:dyDescent="0.25">
      <c r="A256" s="17" t="s">
        <v>617</v>
      </c>
      <c r="B256" s="17" t="s">
        <v>227</v>
      </c>
      <c r="C256" s="18">
        <v>2000</v>
      </c>
      <c r="D256" s="18">
        <v>2009</v>
      </c>
      <c r="E256" s="18">
        <f t="shared" si="4"/>
        <v>9</v>
      </c>
      <c r="F256" s="19" t="s">
        <v>1699</v>
      </c>
    </row>
    <row r="257" spans="1:6" x14ac:dyDescent="0.25">
      <c r="A257" s="17" t="s">
        <v>618</v>
      </c>
      <c r="B257" s="17" t="s">
        <v>619</v>
      </c>
      <c r="C257" s="18">
        <v>1999</v>
      </c>
      <c r="D257" s="18">
        <v>2002</v>
      </c>
      <c r="E257" s="18">
        <f t="shared" si="4"/>
        <v>3</v>
      </c>
      <c r="F257" s="19" t="s">
        <v>1699</v>
      </c>
    </row>
    <row r="258" spans="1:6" x14ac:dyDescent="0.25">
      <c r="A258" s="17" t="s">
        <v>620</v>
      </c>
      <c r="B258" s="17" t="s">
        <v>164</v>
      </c>
      <c r="C258" s="18">
        <v>2008</v>
      </c>
      <c r="D258" s="18">
        <v>2012</v>
      </c>
      <c r="E258" s="18">
        <f t="shared" ref="E258:E321" si="5">D258-C258</f>
        <v>4</v>
      </c>
      <c r="F258" s="19" t="s">
        <v>1699</v>
      </c>
    </row>
    <row r="259" spans="1:6" x14ac:dyDescent="0.25">
      <c r="A259" s="17" t="s">
        <v>1286</v>
      </c>
      <c r="B259" s="17" t="s">
        <v>89</v>
      </c>
      <c r="C259" s="18">
        <v>2000</v>
      </c>
      <c r="D259" s="18">
        <v>2001</v>
      </c>
      <c r="E259" s="18">
        <f t="shared" si="5"/>
        <v>1</v>
      </c>
      <c r="F259" s="27" t="s">
        <v>1699</v>
      </c>
    </row>
    <row r="260" spans="1:6" x14ac:dyDescent="0.25">
      <c r="A260" s="17" t="s">
        <v>621</v>
      </c>
      <c r="B260" s="17" t="s">
        <v>622</v>
      </c>
      <c r="C260" s="18">
        <v>1998</v>
      </c>
      <c r="D260" s="18">
        <v>2002</v>
      </c>
      <c r="E260" s="18">
        <f t="shared" si="5"/>
        <v>4</v>
      </c>
      <c r="F260" s="19" t="s">
        <v>1699</v>
      </c>
    </row>
    <row r="261" spans="1:6" x14ac:dyDescent="0.25">
      <c r="A261" s="17" t="s">
        <v>623</v>
      </c>
      <c r="B261" s="17" t="s">
        <v>624</v>
      </c>
      <c r="C261" s="18">
        <v>2002</v>
      </c>
      <c r="D261" s="18">
        <v>2003</v>
      </c>
      <c r="E261" s="18">
        <f t="shared" si="5"/>
        <v>1</v>
      </c>
      <c r="F261" s="19" t="s">
        <v>1699</v>
      </c>
    </row>
    <row r="262" spans="1:6" x14ac:dyDescent="0.25">
      <c r="A262" s="17" t="s">
        <v>625</v>
      </c>
      <c r="B262" s="17" t="s">
        <v>78</v>
      </c>
      <c r="C262" s="18">
        <v>2005</v>
      </c>
      <c r="D262" s="18">
        <v>2017</v>
      </c>
      <c r="E262" s="18">
        <f t="shared" si="5"/>
        <v>12</v>
      </c>
      <c r="F262" s="19" t="s">
        <v>1699</v>
      </c>
    </row>
    <row r="263" spans="1:6" x14ac:dyDescent="0.25">
      <c r="A263" s="17" t="s">
        <v>1287</v>
      </c>
      <c r="B263" s="17" t="s">
        <v>35</v>
      </c>
      <c r="C263" s="18">
        <v>2000</v>
      </c>
      <c r="D263" s="18">
        <v>2001</v>
      </c>
      <c r="E263" s="18">
        <f t="shared" si="5"/>
        <v>1</v>
      </c>
      <c r="F263" s="19" t="s">
        <v>1699</v>
      </c>
    </row>
    <row r="264" spans="1:6" x14ac:dyDescent="0.25">
      <c r="A264" s="17" t="s">
        <v>201</v>
      </c>
      <c r="B264" s="17" t="s">
        <v>626</v>
      </c>
      <c r="C264" s="18">
        <v>2002</v>
      </c>
      <c r="D264" s="18">
        <v>2014</v>
      </c>
      <c r="E264" s="18">
        <f t="shared" si="5"/>
        <v>12</v>
      </c>
      <c r="F264" s="19" t="s">
        <v>1699</v>
      </c>
    </row>
    <row r="265" spans="1:6" x14ac:dyDescent="0.25">
      <c r="A265" s="17" t="s">
        <v>627</v>
      </c>
      <c r="B265" s="17" t="s">
        <v>628</v>
      </c>
      <c r="C265" s="18">
        <v>2013</v>
      </c>
      <c r="D265" s="18">
        <v>2013</v>
      </c>
      <c r="E265" s="18">
        <f t="shared" si="5"/>
        <v>0</v>
      </c>
      <c r="F265" s="19" t="s">
        <v>1699</v>
      </c>
    </row>
    <row r="266" spans="1:6" x14ac:dyDescent="0.25">
      <c r="A266" s="17" t="s">
        <v>629</v>
      </c>
      <c r="B266" s="17" t="s">
        <v>630</v>
      </c>
      <c r="C266" s="18">
        <v>2010</v>
      </c>
      <c r="D266" s="18">
        <v>2011</v>
      </c>
      <c r="E266" s="18">
        <f t="shared" si="5"/>
        <v>1</v>
      </c>
      <c r="F266" s="19" t="s">
        <v>1699</v>
      </c>
    </row>
    <row r="267" spans="1:6" x14ac:dyDescent="0.25">
      <c r="A267" s="17" t="s">
        <v>629</v>
      </c>
      <c r="B267" s="17" t="s">
        <v>630</v>
      </c>
      <c r="C267" s="18">
        <v>2000</v>
      </c>
      <c r="D267" s="18">
        <v>2004</v>
      </c>
      <c r="E267" s="18">
        <f t="shared" si="5"/>
        <v>4</v>
      </c>
      <c r="F267" s="27" t="s">
        <v>1699</v>
      </c>
    </row>
    <row r="268" spans="1:6" x14ac:dyDescent="0.25">
      <c r="A268" s="17" t="s">
        <v>631</v>
      </c>
      <c r="B268" s="17" t="s">
        <v>632</v>
      </c>
      <c r="C268" s="18">
        <v>2021</v>
      </c>
      <c r="D268" s="18">
        <v>2021</v>
      </c>
      <c r="E268" s="18">
        <f t="shared" si="5"/>
        <v>0</v>
      </c>
      <c r="F268" s="19" t="s">
        <v>1699</v>
      </c>
    </row>
    <row r="269" spans="1:6" x14ac:dyDescent="0.25">
      <c r="A269" s="17" t="s">
        <v>631</v>
      </c>
      <c r="B269" s="17" t="s">
        <v>164</v>
      </c>
      <c r="C269" s="18">
        <v>2001</v>
      </c>
      <c r="D269" s="18">
        <v>2002</v>
      </c>
      <c r="E269" s="18">
        <f t="shared" si="5"/>
        <v>1</v>
      </c>
      <c r="F269" s="19" t="s">
        <v>1699</v>
      </c>
    </row>
    <row r="270" spans="1:6" x14ac:dyDescent="0.25">
      <c r="A270" s="17" t="s">
        <v>631</v>
      </c>
      <c r="B270" s="17" t="s">
        <v>40</v>
      </c>
      <c r="C270" s="18">
        <v>2004</v>
      </c>
      <c r="D270" s="18">
        <v>2005</v>
      </c>
      <c r="E270" s="18">
        <f t="shared" si="5"/>
        <v>1</v>
      </c>
      <c r="F270" s="27" t="s">
        <v>1699</v>
      </c>
    </row>
    <row r="271" spans="1:6" x14ac:dyDescent="0.25">
      <c r="A271" s="17" t="s">
        <v>71</v>
      </c>
      <c r="B271" s="17" t="s">
        <v>473</v>
      </c>
      <c r="C271" s="18">
        <v>2003</v>
      </c>
      <c r="D271" s="18">
        <v>2003</v>
      </c>
      <c r="E271" s="18">
        <f t="shared" si="5"/>
        <v>0</v>
      </c>
      <c r="F271" s="19" t="s">
        <v>1699</v>
      </c>
    </row>
    <row r="272" spans="1:6" x14ac:dyDescent="0.25">
      <c r="A272" s="17" t="s">
        <v>71</v>
      </c>
      <c r="B272" s="17" t="s">
        <v>633</v>
      </c>
      <c r="C272" s="18">
        <v>2021</v>
      </c>
      <c r="D272" s="18">
        <v>2022</v>
      </c>
      <c r="E272" s="18">
        <f t="shared" si="5"/>
        <v>1</v>
      </c>
      <c r="F272" s="19" t="s">
        <v>1699</v>
      </c>
    </row>
    <row r="273" spans="1:6" x14ac:dyDescent="0.25">
      <c r="A273" s="17" t="s">
        <v>71</v>
      </c>
      <c r="B273" s="17" t="s">
        <v>72</v>
      </c>
      <c r="C273" s="18">
        <v>2009</v>
      </c>
      <c r="D273" s="18">
        <v>2010</v>
      </c>
      <c r="E273" s="18">
        <f t="shared" si="5"/>
        <v>1</v>
      </c>
      <c r="F273" s="19" t="s">
        <v>1699</v>
      </c>
    </row>
    <row r="274" spans="1:6" x14ac:dyDescent="0.25">
      <c r="A274" s="17" t="s">
        <v>71</v>
      </c>
      <c r="B274" s="17" t="s">
        <v>64</v>
      </c>
      <c r="C274" s="18">
        <v>2010</v>
      </c>
      <c r="D274" s="18">
        <v>2015</v>
      </c>
      <c r="E274" s="18">
        <f t="shared" si="5"/>
        <v>5</v>
      </c>
      <c r="F274" s="19" t="s">
        <v>1699</v>
      </c>
    </row>
    <row r="275" spans="1:6" x14ac:dyDescent="0.25">
      <c r="A275" s="27" t="s">
        <v>71</v>
      </c>
      <c r="B275" s="27" t="s">
        <v>234</v>
      </c>
      <c r="C275" s="28">
        <v>2011</v>
      </c>
      <c r="D275" s="28">
        <v>2024</v>
      </c>
      <c r="E275" s="28">
        <f t="shared" si="5"/>
        <v>13</v>
      </c>
      <c r="F275" s="29" t="s">
        <v>1699</v>
      </c>
    </row>
    <row r="276" spans="1:6" x14ac:dyDescent="0.25">
      <c r="A276" s="27" t="s">
        <v>71</v>
      </c>
      <c r="B276" s="27" t="s">
        <v>264</v>
      </c>
      <c r="C276" s="28">
        <v>2006</v>
      </c>
      <c r="D276" s="18">
        <v>2025</v>
      </c>
      <c r="E276" s="28">
        <f t="shared" si="5"/>
        <v>19</v>
      </c>
      <c r="F276" s="29" t="s">
        <v>1699</v>
      </c>
    </row>
    <row r="277" spans="1:6" x14ac:dyDescent="0.25">
      <c r="A277" s="17" t="s">
        <v>71</v>
      </c>
      <c r="B277" s="17" t="s">
        <v>1288</v>
      </c>
      <c r="C277" s="18">
        <v>2005</v>
      </c>
      <c r="D277" s="18">
        <v>2007</v>
      </c>
      <c r="E277" s="18">
        <f t="shared" si="5"/>
        <v>2</v>
      </c>
      <c r="F277" s="27" t="s">
        <v>1699</v>
      </c>
    </row>
    <row r="278" spans="1:6" x14ac:dyDescent="0.25">
      <c r="A278" s="27" t="s">
        <v>71</v>
      </c>
      <c r="B278" s="27" t="s">
        <v>72</v>
      </c>
      <c r="C278" s="28">
        <v>2024</v>
      </c>
      <c r="D278" s="18">
        <v>2025</v>
      </c>
      <c r="E278" s="28">
        <f t="shared" si="5"/>
        <v>1</v>
      </c>
      <c r="F278" s="27" t="s">
        <v>1699</v>
      </c>
    </row>
    <row r="279" spans="1:6" x14ac:dyDescent="0.25">
      <c r="A279" s="17" t="s">
        <v>634</v>
      </c>
      <c r="B279" s="17" t="s">
        <v>112</v>
      </c>
      <c r="C279" s="18">
        <v>2001</v>
      </c>
      <c r="D279" s="18">
        <v>2003</v>
      </c>
      <c r="E279" s="18">
        <f t="shared" si="5"/>
        <v>2</v>
      </c>
      <c r="F279" s="19" t="s">
        <v>1699</v>
      </c>
    </row>
    <row r="280" spans="1:6" x14ac:dyDescent="0.25">
      <c r="A280" s="17" t="s">
        <v>635</v>
      </c>
      <c r="B280" s="17" t="s">
        <v>636</v>
      </c>
      <c r="C280" s="18">
        <v>2002</v>
      </c>
      <c r="D280" s="18">
        <v>2011</v>
      </c>
      <c r="E280" s="18">
        <f t="shared" si="5"/>
        <v>9</v>
      </c>
      <c r="F280" s="19" t="s">
        <v>1699</v>
      </c>
    </row>
    <row r="281" spans="1:6" x14ac:dyDescent="0.25">
      <c r="A281" s="17" t="s">
        <v>635</v>
      </c>
      <c r="B281" s="17" t="s">
        <v>585</v>
      </c>
      <c r="C281" s="18">
        <v>2000</v>
      </c>
      <c r="D281" s="18">
        <v>2005</v>
      </c>
      <c r="E281" s="18">
        <f t="shared" si="5"/>
        <v>5</v>
      </c>
      <c r="F281" s="27" t="s">
        <v>1699</v>
      </c>
    </row>
    <row r="282" spans="1:6" x14ac:dyDescent="0.25">
      <c r="A282" s="27" t="s">
        <v>637</v>
      </c>
      <c r="B282" s="27" t="s">
        <v>638</v>
      </c>
      <c r="C282" s="28">
        <v>2024</v>
      </c>
      <c r="D282" s="28">
        <v>2024</v>
      </c>
      <c r="E282" s="28">
        <f t="shared" si="5"/>
        <v>0</v>
      </c>
      <c r="F282" s="29" t="s">
        <v>1699</v>
      </c>
    </row>
    <row r="283" spans="1:6" x14ac:dyDescent="0.25">
      <c r="A283" s="17" t="s">
        <v>639</v>
      </c>
      <c r="B283" s="17" t="s">
        <v>196</v>
      </c>
      <c r="C283" s="18">
        <v>2011</v>
      </c>
      <c r="D283" s="18">
        <v>2016</v>
      </c>
      <c r="E283" s="18">
        <f t="shared" si="5"/>
        <v>5</v>
      </c>
      <c r="F283" s="19" t="s">
        <v>1699</v>
      </c>
    </row>
    <row r="284" spans="1:6" x14ac:dyDescent="0.25">
      <c r="A284" s="17" t="s">
        <v>1198</v>
      </c>
      <c r="B284" s="17" t="s">
        <v>40</v>
      </c>
      <c r="C284" s="18">
        <v>2001</v>
      </c>
      <c r="D284" s="18">
        <v>2021</v>
      </c>
      <c r="E284" s="18">
        <f t="shared" si="5"/>
        <v>20</v>
      </c>
      <c r="F284" s="27" t="s">
        <v>1699</v>
      </c>
    </row>
    <row r="285" spans="1:6" x14ac:dyDescent="0.25">
      <c r="A285" s="17" t="s">
        <v>640</v>
      </c>
      <c r="B285" s="17" t="s">
        <v>412</v>
      </c>
      <c r="C285" s="18">
        <v>1998</v>
      </c>
      <c r="D285" s="18">
        <v>2003</v>
      </c>
      <c r="E285" s="18">
        <f t="shared" si="5"/>
        <v>5</v>
      </c>
      <c r="F285" s="19" t="s">
        <v>1699</v>
      </c>
    </row>
    <row r="286" spans="1:6" x14ac:dyDescent="0.25">
      <c r="A286" s="17" t="s">
        <v>1289</v>
      </c>
      <c r="B286" s="17" t="s">
        <v>162</v>
      </c>
      <c r="C286" s="18">
        <v>2013</v>
      </c>
      <c r="D286" s="18">
        <v>2013</v>
      </c>
      <c r="E286" s="18">
        <f t="shared" si="5"/>
        <v>0</v>
      </c>
      <c r="F286" s="27" t="s">
        <v>1699</v>
      </c>
    </row>
    <row r="287" spans="1:6" x14ac:dyDescent="0.25">
      <c r="A287" s="17" t="s">
        <v>1290</v>
      </c>
      <c r="B287" s="17" t="s">
        <v>1291</v>
      </c>
      <c r="C287" s="18">
        <v>2012</v>
      </c>
      <c r="D287" s="18">
        <v>2014</v>
      </c>
      <c r="E287" s="18">
        <f t="shared" si="5"/>
        <v>2</v>
      </c>
      <c r="F287" s="27" t="s">
        <v>1699</v>
      </c>
    </row>
    <row r="288" spans="1:6" x14ac:dyDescent="0.25">
      <c r="A288" s="17" t="s">
        <v>1292</v>
      </c>
      <c r="B288" s="17" t="s">
        <v>114</v>
      </c>
      <c r="C288" s="18">
        <v>2010</v>
      </c>
      <c r="D288" s="18">
        <v>2010</v>
      </c>
      <c r="E288" s="18">
        <f t="shared" si="5"/>
        <v>0</v>
      </c>
      <c r="F288" s="27" t="s">
        <v>1699</v>
      </c>
    </row>
    <row r="289" spans="1:6" x14ac:dyDescent="0.25">
      <c r="A289" s="17" t="s">
        <v>641</v>
      </c>
      <c r="B289" s="17" t="s">
        <v>636</v>
      </c>
      <c r="C289" s="18">
        <v>2005</v>
      </c>
      <c r="D289" s="18">
        <v>2006</v>
      </c>
      <c r="E289" s="18">
        <f t="shared" si="5"/>
        <v>1</v>
      </c>
      <c r="F289" s="19" t="s">
        <v>1699</v>
      </c>
    </row>
    <row r="290" spans="1:6" x14ac:dyDescent="0.25">
      <c r="A290" s="17" t="s">
        <v>1293</v>
      </c>
      <c r="B290" s="17" t="s">
        <v>1294</v>
      </c>
      <c r="C290" s="18">
        <v>2000</v>
      </c>
      <c r="D290" s="18">
        <v>2001</v>
      </c>
      <c r="E290" s="18">
        <f t="shared" si="5"/>
        <v>1</v>
      </c>
      <c r="F290" s="19" t="s">
        <v>1699</v>
      </c>
    </row>
    <row r="291" spans="1:6" x14ac:dyDescent="0.25">
      <c r="A291" s="17" t="s">
        <v>642</v>
      </c>
      <c r="B291" s="17" t="s">
        <v>215</v>
      </c>
      <c r="C291" s="18">
        <v>2013</v>
      </c>
      <c r="D291" s="18">
        <v>2013</v>
      </c>
      <c r="E291" s="18">
        <f t="shared" si="5"/>
        <v>0</v>
      </c>
      <c r="F291" s="19" t="s">
        <v>1699</v>
      </c>
    </row>
    <row r="292" spans="1:6" x14ac:dyDescent="0.25">
      <c r="A292" s="17" t="s">
        <v>1295</v>
      </c>
      <c r="B292" s="17" t="s">
        <v>38</v>
      </c>
      <c r="C292" s="18">
        <v>2000</v>
      </c>
      <c r="D292" s="18">
        <v>2004</v>
      </c>
      <c r="E292" s="18">
        <f t="shared" si="5"/>
        <v>4</v>
      </c>
      <c r="F292" s="27" t="s">
        <v>1699</v>
      </c>
    </row>
    <row r="293" spans="1:6" x14ac:dyDescent="0.25">
      <c r="A293" s="17" t="s">
        <v>643</v>
      </c>
      <c r="B293" s="17" t="s">
        <v>644</v>
      </c>
      <c r="C293" s="18">
        <v>2005</v>
      </c>
      <c r="D293" s="18">
        <v>2020</v>
      </c>
      <c r="E293" s="18">
        <f t="shared" si="5"/>
        <v>15</v>
      </c>
      <c r="F293" s="19" t="s">
        <v>1699</v>
      </c>
    </row>
    <row r="294" spans="1:6" x14ac:dyDescent="0.25">
      <c r="A294" s="17" t="s">
        <v>645</v>
      </c>
      <c r="B294" s="17" t="s">
        <v>146</v>
      </c>
      <c r="C294" s="18">
        <v>2012</v>
      </c>
      <c r="D294" s="18">
        <v>2014</v>
      </c>
      <c r="E294" s="18">
        <f t="shared" si="5"/>
        <v>2</v>
      </c>
      <c r="F294" s="19" t="s">
        <v>1699</v>
      </c>
    </row>
    <row r="295" spans="1:6" x14ac:dyDescent="0.25">
      <c r="A295" s="17" t="s">
        <v>645</v>
      </c>
      <c r="B295" s="17" t="s">
        <v>58</v>
      </c>
      <c r="C295" s="18">
        <v>2005</v>
      </c>
      <c r="D295" s="18">
        <v>2024</v>
      </c>
      <c r="E295" s="18">
        <f t="shared" si="5"/>
        <v>19</v>
      </c>
      <c r="F295" s="27" t="s">
        <v>1699</v>
      </c>
    </row>
    <row r="296" spans="1:6" x14ac:dyDescent="0.25">
      <c r="A296" s="17" t="s">
        <v>646</v>
      </c>
      <c r="B296" s="17" t="s">
        <v>647</v>
      </c>
      <c r="C296" s="18">
        <v>2002</v>
      </c>
      <c r="D296" s="18">
        <v>2003</v>
      </c>
      <c r="E296" s="18">
        <f t="shared" si="5"/>
        <v>1</v>
      </c>
      <c r="F296" s="19" t="s">
        <v>1699</v>
      </c>
    </row>
    <row r="297" spans="1:6" x14ac:dyDescent="0.25">
      <c r="A297" s="17" t="s">
        <v>1296</v>
      </c>
      <c r="B297" s="17" t="s">
        <v>1297</v>
      </c>
      <c r="C297" s="18">
        <v>2008</v>
      </c>
      <c r="D297" s="18">
        <v>2008</v>
      </c>
      <c r="E297" s="18">
        <f t="shared" si="5"/>
        <v>0</v>
      </c>
      <c r="F297" s="27" t="s">
        <v>1699</v>
      </c>
    </row>
    <row r="298" spans="1:6" x14ac:dyDescent="0.25">
      <c r="A298" s="17" t="s">
        <v>648</v>
      </c>
      <c r="B298" s="17" t="s">
        <v>649</v>
      </c>
      <c r="C298" s="18">
        <v>1997</v>
      </c>
      <c r="D298" s="18">
        <v>2022</v>
      </c>
      <c r="E298" s="18">
        <f t="shared" si="5"/>
        <v>25</v>
      </c>
      <c r="F298" s="19" t="s">
        <v>1699</v>
      </c>
    </row>
    <row r="299" spans="1:6" x14ac:dyDescent="0.25">
      <c r="A299" s="17" t="s">
        <v>650</v>
      </c>
      <c r="B299" s="17" t="s">
        <v>651</v>
      </c>
      <c r="C299" s="18">
        <v>2008</v>
      </c>
      <c r="D299" s="18">
        <v>2013</v>
      </c>
      <c r="E299" s="18">
        <f t="shared" si="5"/>
        <v>5</v>
      </c>
      <c r="F299" s="19" t="s">
        <v>1699</v>
      </c>
    </row>
    <row r="300" spans="1:6" x14ac:dyDescent="0.25">
      <c r="A300" s="17" t="s">
        <v>1298</v>
      </c>
      <c r="B300" s="17" t="s">
        <v>278</v>
      </c>
      <c r="C300" s="18">
        <v>2005</v>
      </c>
      <c r="D300" s="18">
        <v>2005</v>
      </c>
      <c r="E300" s="18">
        <f t="shared" si="5"/>
        <v>0</v>
      </c>
      <c r="F300" s="27" t="s">
        <v>1699</v>
      </c>
    </row>
    <row r="301" spans="1:6" x14ac:dyDescent="0.25">
      <c r="A301" s="17" t="s">
        <v>652</v>
      </c>
      <c r="B301" s="17" t="s">
        <v>92</v>
      </c>
      <c r="C301" s="18">
        <v>2006</v>
      </c>
      <c r="D301" s="18">
        <v>2008</v>
      </c>
      <c r="E301" s="18">
        <f t="shared" si="5"/>
        <v>2</v>
      </c>
      <c r="F301" s="19" t="s">
        <v>1699</v>
      </c>
    </row>
    <row r="302" spans="1:6" x14ac:dyDescent="0.25">
      <c r="A302" s="17" t="s">
        <v>834</v>
      </c>
      <c r="B302" s="17" t="s">
        <v>1299</v>
      </c>
      <c r="C302" s="18">
        <v>2006</v>
      </c>
      <c r="D302" s="18">
        <v>2008</v>
      </c>
      <c r="E302" s="18">
        <f t="shared" si="5"/>
        <v>2</v>
      </c>
      <c r="F302" s="27" t="s">
        <v>1699</v>
      </c>
    </row>
    <row r="303" spans="1:6" x14ac:dyDescent="0.25">
      <c r="A303" s="17" t="s">
        <v>1300</v>
      </c>
      <c r="B303" s="17" t="s">
        <v>42</v>
      </c>
      <c r="C303" s="18">
        <v>2005</v>
      </c>
      <c r="D303" s="18">
        <v>2005</v>
      </c>
      <c r="E303" s="18">
        <f t="shared" si="5"/>
        <v>0</v>
      </c>
      <c r="F303" s="27" t="s">
        <v>1699</v>
      </c>
    </row>
    <row r="304" spans="1:6" x14ac:dyDescent="0.25">
      <c r="A304" s="17" t="s">
        <v>1302</v>
      </c>
      <c r="B304" s="17" t="s">
        <v>206</v>
      </c>
      <c r="C304" s="18">
        <v>2000</v>
      </c>
      <c r="D304" s="18">
        <v>2005</v>
      </c>
      <c r="E304" s="18">
        <f t="shared" si="5"/>
        <v>5</v>
      </c>
      <c r="F304" s="27" t="s">
        <v>1699</v>
      </c>
    </row>
    <row r="305" spans="1:6" x14ac:dyDescent="0.25">
      <c r="A305" s="17" t="s">
        <v>1303</v>
      </c>
      <c r="B305" s="17" t="s">
        <v>74</v>
      </c>
      <c r="C305" s="18">
        <v>2001</v>
      </c>
      <c r="D305" s="18">
        <v>2001</v>
      </c>
      <c r="E305" s="18">
        <f t="shared" si="5"/>
        <v>0</v>
      </c>
      <c r="F305" s="19" t="s">
        <v>1699</v>
      </c>
    </row>
    <row r="306" spans="1:6" x14ac:dyDescent="0.25">
      <c r="A306" s="17" t="s">
        <v>653</v>
      </c>
      <c r="B306" s="17" t="s">
        <v>49</v>
      </c>
      <c r="C306" s="18">
        <v>2010</v>
      </c>
      <c r="D306" s="18">
        <v>2012</v>
      </c>
      <c r="E306" s="18">
        <f t="shared" si="5"/>
        <v>2</v>
      </c>
      <c r="F306" s="19" t="s">
        <v>1699</v>
      </c>
    </row>
    <row r="307" spans="1:6" x14ac:dyDescent="0.25">
      <c r="A307" s="17" t="s">
        <v>653</v>
      </c>
      <c r="B307" s="17" t="s">
        <v>49</v>
      </c>
      <c r="C307" s="18">
        <v>2000</v>
      </c>
      <c r="D307" s="18">
        <v>2006</v>
      </c>
      <c r="E307" s="18">
        <f t="shared" si="5"/>
        <v>6</v>
      </c>
      <c r="F307" s="27" t="s">
        <v>1699</v>
      </c>
    </row>
    <row r="308" spans="1:6" x14ac:dyDescent="0.25">
      <c r="A308" s="17" t="s">
        <v>1304</v>
      </c>
      <c r="B308" s="17" t="s">
        <v>111</v>
      </c>
      <c r="C308" s="18">
        <v>2010</v>
      </c>
      <c r="D308" s="18">
        <v>2019</v>
      </c>
      <c r="E308" s="18">
        <f t="shared" si="5"/>
        <v>9</v>
      </c>
      <c r="F308" s="27" t="s">
        <v>1699</v>
      </c>
    </row>
    <row r="309" spans="1:6" x14ac:dyDescent="0.25">
      <c r="A309" s="17" t="s">
        <v>1305</v>
      </c>
      <c r="B309" s="17" t="s">
        <v>1306</v>
      </c>
      <c r="C309" s="18">
        <v>2006</v>
      </c>
      <c r="D309" s="18">
        <v>2006</v>
      </c>
      <c r="E309" s="18">
        <f t="shared" si="5"/>
        <v>0</v>
      </c>
      <c r="F309" s="27" t="s">
        <v>1699</v>
      </c>
    </row>
    <row r="310" spans="1:6" x14ac:dyDescent="0.25">
      <c r="A310" s="17" t="s">
        <v>135</v>
      </c>
      <c r="B310" s="17" t="s">
        <v>636</v>
      </c>
      <c r="C310" s="18">
        <v>1998</v>
      </c>
      <c r="D310" s="18">
        <v>2002</v>
      </c>
      <c r="E310" s="18">
        <f t="shared" si="5"/>
        <v>4</v>
      </c>
      <c r="F310" s="19" t="s">
        <v>1699</v>
      </c>
    </row>
    <row r="311" spans="1:6" x14ac:dyDescent="0.25">
      <c r="A311" s="17" t="s">
        <v>1307</v>
      </c>
      <c r="B311" s="17" t="s">
        <v>74</v>
      </c>
      <c r="C311" s="18">
        <v>2000</v>
      </c>
      <c r="D311" s="18">
        <v>2005</v>
      </c>
      <c r="E311" s="18">
        <f t="shared" si="5"/>
        <v>5</v>
      </c>
      <c r="F311" s="27" t="s">
        <v>1699</v>
      </c>
    </row>
    <row r="312" spans="1:6" x14ac:dyDescent="0.25">
      <c r="A312" s="17" t="s">
        <v>654</v>
      </c>
      <c r="B312" s="17" t="s">
        <v>655</v>
      </c>
      <c r="C312" s="18">
        <v>2006</v>
      </c>
      <c r="D312" s="18">
        <v>2010</v>
      </c>
      <c r="E312" s="18">
        <f t="shared" si="5"/>
        <v>4</v>
      </c>
      <c r="F312" s="19" t="s">
        <v>1699</v>
      </c>
    </row>
    <row r="313" spans="1:6" x14ac:dyDescent="0.25">
      <c r="A313" s="17" t="s">
        <v>280</v>
      </c>
      <c r="B313" s="17" t="s">
        <v>281</v>
      </c>
      <c r="C313" s="18">
        <v>2017</v>
      </c>
      <c r="D313" s="18">
        <v>2025</v>
      </c>
      <c r="E313" s="18">
        <f t="shared" si="5"/>
        <v>8</v>
      </c>
      <c r="F313" s="92" t="s">
        <v>1699</v>
      </c>
    </row>
    <row r="314" spans="1:6" x14ac:dyDescent="0.25">
      <c r="A314" s="17" t="s">
        <v>656</v>
      </c>
      <c r="B314" s="17" t="s">
        <v>396</v>
      </c>
      <c r="C314" s="18">
        <v>2008</v>
      </c>
      <c r="D314" s="18">
        <v>2008</v>
      </c>
      <c r="E314" s="18">
        <f t="shared" si="5"/>
        <v>0</v>
      </c>
      <c r="F314" s="19" t="s">
        <v>1699</v>
      </c>
    </row>
    <row r="315" spans="1:6" x14ac:dyDescent="0.25">
      <c r="A315" s="17" t="s">
        <v>262</v>
      </c>
      <c r="B315" s="17" t="s">
        <v>1308</v>
      </c>
      <c r="C315" s="18">
        <v>2016</v>
      </c>
      <c r="D315" s="18">
        <v>2016</v>
      </c>
      <c r="E315" s="18">
        <f t="shared" si="5"/>
        <v>0</v>
      </c>
      <c r="F315" s="27" t="s">
        <v>1699</v>
      </c>
    </row>
    <row r="316" spans="1:6" x14ac:dyDescent="0.25">
      <c r="A316" s="17" t="s">
        <v>282</v>
      </c>
      <c r="B316" s="17" t="s">
        <v>230</v>
      </c>
      <c r="C316" s="18">
        <v>2000</v>
      </c>
      <c r="D316" s="18">
        <v>2003</v>
      </c>
      <c r="E316" s="18">
        <f t="shared" si="5"/>
        <v>3</v>
      </c>
      <c r="F316" s="27" t="s">
        <v>1699</v>
      </c>
    </row>
    <row r="317" spans="1:6" x14ac:dyDescent="0.25">
      <c r="A317" s="17" t="s">
        <v>657</v>
      </c>
      <c r="B317" s="17" t="s">
        <v>72</v>
      </c>
      <c r="C317" s="18">
        <v>2001</v>
      </c>
      <c r="D317" s="18">
        <v>2020</v>
      </c>
      <c r="E317" s="18">
        <f t="shared" si="5"/>
        <v>19</v>
      </c>
      <c r="F317" s="19" t="s">
        <v>1699</v>
      </c>
    </row>
    <row r="318" spans="1:6" x14ac:dyDescent="0.25">
      <c r="A318" s="17" t="s">
        <v>658</v>
      </c>
      <c r="B318" s="17" t="s">
        <v>659</v>
      </c>
      <c r="C318" s="18">
        <v>2013</v>
      </c>
      <c r="D318" s="18">
        <v>2018</v>
      </c>
      <c r="E318" s="18">
        <f t="shared" si="5"/>
        <v>5</v>
      </c>
      <c r="F318" s="19" t="s">
        <v>1699</v>
      </c>
    </row>
    <row r="319" spans="1:6" x14ac:dyDescent="0.25">
      <c r="A319" s="17" t="s">
        <v>658</v>
      </c>
      <c r="B319" s="17" t="s">
        <v>1309</v>
      </c>
      <c r="C319" s="18">
        <v>2007</v>
      </c>
      <c r="D319" s="18">
        <v>2008</v>
      </c>
      <c r="E319" s="18">
        <f t="shared" si="5"/>
        <v>1</v>
      </c>
      <c r="F319" s="27" t="s">
        <v>1699</v>
      </c>
    </row>
    <row r="320" spans="1:6" x14ac:dyDescent="0.25">
      <c r="A320" s="17" t="s">
        <v>1310</v>
      </c>
      <c r="B320" s="17" t="s">
        <v>230</v>
      </c>
      <c r="C320" s="18">
        <v>2006</v>
      </c>
      <c r="D320" s="18">
        <v>2011</v>
      </c>
      <c r="E320" s="18">
        <f t="shared" si="5"/>
        <v>5</v>
      </c>
      <c r="F320" s="27" t="s">
        <v>1699</v>
      </c>
    </row>
    <row r="321" spans="1:6" x14ac:dyDescent="0.25">
      <c r="A321" s="17" t="s">
        <v>1311</v>
      </c>
      <c r="B321" s="17" t="s">
        <v>971</v>
      </c>
      <c r="C321" s="18">
        <v>2003</v>
      </c>
      <c r="D321" s="18">
        <v>2013</v>
      </c>
      <c r="E321" s="18">
        <f t="shared" si="5"/>
        <v>10</v>
      </c>
      <c r="F321" s="27" t="s">
        <v>1699</v>
      </c>
    </row>
    <row r="322" spans="1:6" x14ac:dyDescent="0.25">
      <c r="A322" s="17" t="s">
        <v>1314</v>
      </c>
      <c r="B322" s="17" t="s">
        <v>1315</v>
      </c>
      <c r="C322" s="18">
        <v>2000</v>
      </c>
      <c r="D322" s="18">
        <v>2021</v>
      </c>
      <c r="E322" s="18">
        <f t="shared" ref="E322:E385" si="6">D322-C322</f>
        <v>21</v>
      </c>
      <c r="F322" s="19" t="s">
        <v>1699</v>
      </c>
    </row>
    <row r="323" spans="1:6" x14ac:dyDescent="0.25">
      <c r="A323" s="27" t="s">
        <v>660</v>
      </c>
      <c r="B323" s="27" t="s">
        <v>661</v>
      </c>
      <c r="C323" s="28">
        <v>2007</v>
      </c>
      <c r="D323" s="18">
        <v>2023</v>
      </c>
      <c r="E323" s="28">
        <f t="shared" si="6"/>
        <v>16</v>
      </c>
      <c r="F323" s="29" t="s">
        <v>1699</v>
      </c>
    </row>
    <row r="324" spans="1:6" x14ac:dyDescent="0.25">
      <c r="A324" s="17" t="s">
        <v>662</v>
      </c>
      <c r="B324" s="17" t="s">
        <v>153</v>
      </c>
      <c r="C324" s="18">
        <v>1998</v>
      </c>
      <c r="D324" s="18">
        <v>2001</v>
      </c>
      <c r="E324" s="18">
        <f t="shared" si="6"/>
        <v>3</v>
      </c>
      <c r="F324" s="19" t="s">
        <v>1699</v>
      </c>
    </row>
    <row r="325" spans="1:6" x14ac:dyDescent="0.25">
      <c r="A325" s="17" t="s">
        <v>1316</v>
      </c>
      <c r="B325" s="17" t="s">
        <v>432</v>
      </c>
      <c r="C325" s="18">
        <v>2020</v>
      </c>
      <c r="D325" s="18">
        <v>2020</v>
      </c>
      <c r="E325" s="18">
        <f t="shared" si="6"/>
        <v>0</v>
      </c>
      <c r="F325" s="27" t="s">
        <v>1699</v>
      </c>
    </row>
    <row r="326" spans="1:6" x14ac:dyDescent="0.25">
      <c r="A326" s="17" t="s">
        <v>663</v>
      </c>
      <c r="B326" s="17" t="s">
        <v>71</v>
      </c>
      <c r="C326" s="18">
        <v>2020</v>
      </c>
      <c r="D326" s="18">
        <v>2021</v>
      </c>
      <c r="E326" s="18">
        <f t="shared" si="6"/>
        <v>1</v>
      </c>
      <c r="F326" s="19" t="s">
        <v>1699</v>
      </c>
    </row>
    <row r="327" spans="1:6" x14ac:dyDescent="0.25">
      <c r="A327" s="17" t="s">
        <v>664</v>
      </c>
      <c r="B327" s="17" t="s">
        <v>408</v>
      </c>
      <c r="C327" s="18">
        <v>2000</v>
      </c>
      <c r="D327" s="18">
        <v>2003</v>
      </c>
      <c r="E327" s="18">
        <f t="shared" si="6"/>
        <v>3</v>
      </c>
      <c r="F327" s="19" t="s">
        <v>1699</v>
      </c>
    </row>
    <row r="328" spans="1:6" x14ac:dyDescent="0.25">
      <c r="A328" s="17" t="s">
        <v>665</v>
      </c>
      <c r="B328" s="17" t="s">
        <v>636</v>
      </c>
      <c r="C328" s="18">
        <v>2005</v>
      </c>
      <c r="D328" s="18">
        <v>2005</v>
      </c>
      <c r="E328" s="18">
        <f t="shared" si="6"/>
        <v>0</v>
      </c>
      <c r="F328" s="19" t="s">
        <v>1699</v>
      </c>
    </row>
    <row r="329" spans="1:6" x14ac:dyDescent="0.25">
      <c r="A329" s="17" t="s">
        <v>666</v>
      </c>
      <c r="B329" s="17" t="s">
        <v>667</v>
      </c>
      <c r="C329" s="18">
        <v>2010</v>
      </c>
      <c r="D329" s="18">
        <v>2019</v>
      </c>
      <c r="E329" s="18">
        <f t="shared" si="6"/>
        <v>9</v>
      </c>
      <c r="F329" s="19" t="s">
        <v>1699</v>
      </c>
    </row>
    <row r="330" spans="1:6" x14ac:dyDescent="0.25">
      <c r="A330" s="17" t="s">
        <v>1317</v>
      </c>
      <c r="B330" s="17" t="s">
        <v>1318</v>
      </c>
      <c r="C330" s="18">
        <v>2005</v>
      </c>
      <c r="D330" s="18">
        <v>2008</v>
      </c>
      <c r="E330" s="18">
        <f t="shared" si="6"/>
        <v>3</v>
      </c>
      <c r="F330" s="27" t="s">
        <v>1699</v>
      </c>
    </row>
    <row r="331" spans="1:6" x14ac:dyDescent="0.25">
      <c r="A331" s="17" t="s">
        <v>668</v>
      </c>
      <c r="B331" s="17" t="s">
        <v>669</v>
      </c>
      <c r="C331" s="18">
        <v>2011</v>
      </c>
      <c r="D331" s="18">
        <v>2012</v>
      </c>
      <c r="E331" s="18">
        <f t="shared" si="6"/>
        <v>1</v>
      </c>
      <c r="F331" s="19" t="s">
        <v>1699</v>
      </c>
    </row>
    <row r="332" spans="1:6" x14ac:dyDescent="0.25">
      <c r="A332" s="17" t="s">
        <v>670</v>
      </c>
      <c r="B332" s="17" t="s">
        <v>206</v>
      </c>
      <c r="C332" s="18">
        <v>2005</v>
      </c>
      <c r="D332" s="18">
        <v>2005</v>
      </c>
      <c r="E332" s="18">
        <f t="shared" si="6"/>
        <v>0</v>
      </c>
      <c r="F332" s="19" t="s">
        <v>1699</v>
      </c>
    </row>
    <row r="333" spans="1:6" x14ac:dyDescent="0.25">
      <c r="A333" s="17" t="s">
        <v>1319</v>
      </c>
      <c r="B333" s="17" t="s">
        <v>217</v>
      </c>
      <c r="C333" s="18">
        <v>2000</v>
      </c>
      <c r="D333" s="18">
        <v>2009</v>
      </c>
      <c r="E333" s="18">
        <f t="shared" si="6"/>
        <v>9</v>
      </c>
      <c r="F333" s="27" t="s">
        <v>1699</v>
      </c>
    </row>
    <row r="334" spans="1:6" x14ac:dyDescent="0.25">
      <c r="A334" s="17" t="s">
        <v>284</v>
      </c>
      <c r="B334" s="17" t="s">
        <v>92</v>
      </c>
      <c r="C334" s="18">
        <v>2005</v>
      </c>
      <c r="D334" s="18">
        <v>2025</v>
      </c>
      <c r="E334" s="18">
        <f t="shared" si="6"/>
        <v>20</v>
      </c>
      <c r="F334" s="27" t="s">
        <v>1699</v>
      </c>
    </row>
    <row r="335" spans="1:6" x14ac:dyDescent="0.25">
      <c r="A335" s="17" t="s">
        <v>671</v>
      </c>
      <c r="B335" s="17" t="s">
        <v>72</v>
      </c>
      <c r="C335" s="18">
        <v>2002</v>
      </c>
      <c r="D335" s="18">
        <v>2004</v>
      </c>
      <c r="E335" s="18">
        <f t="shared" si="6"/>
        <v>2</v>
      </c>
      <c r="F335" s="19" t="s">
        <v>1699</v>
      </c>
    </row>
    <row r="336" spans="1:6" x14ac:dyDescent="0.25">
      <c r="A336" s="17" t="s">
        <v>672</v>
      </c>
      <c r="B336" s="17" t="s">
        <v>80</v>
      </c>
      <c r="C336" s="18">
        <v>2015</v>
      </c>
      <c r="D336" s="18">
        <v>2020</v>
      </c>
      <c r="E336" s="18">
        <f t="shared" si="6"/>
        <v>5</v>
      </c>
      <c r="F336" s="19" t="s">
        <v>1699</v>
      </c>
    </row>
    <row r="337" spans="1:6" x14ac:dyDescent="0.25">
      <c r="A337" s="17" t="s">
        <v>673</v>
      </c>
      <c r="B337" s="17" t="s">
        <v>94</v>
      </c>
      <c r="C337" s="18">
        <v>2003</v>
      </c>
      <c r="D337" s="18">
        <v>2014</v>
      </c>
      <c r="E337" s="18">
        <f t="shared" si="6"/>
        <v>11</v>
      </c>
      <c r="F337" s="19" t="s">
        <v>1699</v>
      </c>
    </row>
    <row r="338" spans="1:6" x14ac:dyDescent="0.25">
      <c r="A338" s="17" t="s">
        <v>1320</v>
      </c>
      <c r="B338" s="17" t="s">
        <v>264</v>
      </c>
      <c r="C338" s="18">
        <v>2000</v>
      </c>
      <c r="D338" s="18">
        <v>2022</v>
      </c>
      <c r="E338" s="18">
        <f t="shared" si="6"/>
        <v>22</v>
      </c>
      <c r="F338" s="27" t="s">
        <v>1699</v>
      </c>
    </row>
    <row r="339" spans="1:6" x14ac:dyDescent="0.25">
      <c r="A339" s="17" t="s">
        <v>1321</v>
      </c>
      <c r="B339" s="17" t="s">
        <v>212</v>
      </c>
      <c r="C339" s="18">
        <v>2002</v>
      </c>
      <c r="D339" s="18">
        <v>2005</v>
      </c>
      <c r="E339" s="18">
        <f t="shared" si="6"/>
        <v>3</v>
      </c>
      <c r="F339" s="27" t="s">
        <v>1699</v>
      </c>
    </row>
    <row r="340" spans="1:6" x14ac:dyDescent="0.25">
      <c r="A340" s="17" t="s">
        <v>1322</v>
      </c>
      <c r="B340" s="17" t="s">
        <v>593</v>
      </c>
      <c r="C340" s="18">
        <v>2015</v>
      </c>
      <c r="D340" s="18">
        <v>2015</v>
      </c>
      <c r="E340" s="18">
        <f t="shared" si="6"/>
        <v>0</v>
      </c>
      <c r="F340" s="27" t="s">
        <v>1699</v>
      </c>
    </row>
    <row r="341" spans="1:6" x14ac:dyDescent="0.25">
      <c r="A341" s="17" t="s">
        <v>674</v>
      </c>
      <c r="B341" s="17" t="s">
        <v>105</v>
      </c>
      <c r="C341" s="18">
        <v>2012</v>
      </c>
      <c r="D341" s="18">
        <v>2021</v>
      </c>
      <c r="E341" s="18">
        <f t="shared" si="6"/>
        <v>9</v>
      </c>
      <c r="F341" s="19" t="s">
        <v>1699</v>
      </c>
    </row>
    <row r="342" spans="1:6" x14ac:dyDescent="0.25">
      <c r="A342" s="17" t="s">
        <v>674</v>
      </c>
      <c r="B342" s="17" t="s">
        <v>228</v>
      </c>
      <c r="C342" s="18">
        <v>2005</v>
      </c>
      <c r="D342" s="18">
        <v>2008</v>
      </c>
      <c r="E342" s="18">
        <f t="shared" si="6"/>
        <v>3</v>
      </c>
      <c r="F342" s="27" t="s">
        <v>1699</v>
      </c>
    </row>
    <row r="343" spans="1:6" x14ac:dyDescent="0.25">
      <c r="A343" s="17" t="s">
        <v>675</v>
      </c>
      <c r="B343" s="17" t="s">
        <v>82</v>
      </c>
      <c r="C343" s="18">
        <v>1999</v>
      </c>
      <c r="D343" s="18">
        <v>2003</v>
      </c>
      <c r="E343" s="18">
        <f t="shared" si="6"/>
        <v>4</v>
      </c>
      <c r="F343" s="19" t="s">
        <v>1699</v>
      </c>
    </row>
    <row r="344" spans="1:6" x14ac:dyDescent="0.25">
      <c r="A344" s="17" t="s">
        <v>676</v>
      </c>
      <c r="B344" s="17" t="s">
        <v>268</v>
      </c>
      <c r="C344" s="18">
        <v>2011</v>
      </c>
      <c r="D344" s="18">
        <v>2012</v>
      </c>
      <c r="E344" s="18">
        <f t="shared" si="6"/>
        <v>1</v>
      </c>
      <c r="F344" s="19" t="s">
        <v>1699</v>
      </c>
    </row>
    <row r="345" spans="1:6" x14ac:dyDescent="0.25">
      <c r="A345" s="17" t="s">
        <v>676</v>
      </c>
      <c r="B345" s="17" t="s">
        <v>230</v>
      </c>
      <c r="C345" s="18">
        <v>2000</v>
      </c>
      <c r="D345" s="18">
        <v>2001</v>
      </c>
      <c r="E345" s="18">
        <f t="shared" si="6"/>
        <v>1</v>
      </c>
      <c r="F345" s="19" t="s">
        <v>1699</v>
      </c>
    </row>
    <row r="346" spans="1:6" x14ac:dyDescent="0.25">
      <c r="A346" s="17" t="s">
        <v>1323</v>
      </c>
      <c r="B346" s="17" t="s">
        <v>852</v>
      </c>
      <c r="C346" s="18">
        <v>2004</v>
      </c>
      <c r="D346" s="18">
        <v>2004</v>
      </c>
      <c r="E346" s="18">
        <f t="shared" si="6"/>
        <v>0</v>
      </c>
      <c r="F346" s="27" t="s">
        <v>1699</v>
      </c>
    </row>
    <row r="347" spans="1:6" x14ac:dyDescent="0.25">
      <c r="A347" s="17" t="s">
        <v>677</v>
      </c>
      <c r="B347" s="17" t="s">
        <v>212</v>
      </c>
      <c r="C347" s="18">
        <v>2009</v>
      </c>
      <c r="D347" s="18">
        <v>2010</v>
      </c>
      <c r="E347" s="18">
        <f t="shared" si="6"/>
        <v>1</v>
      </c>
      <c r="F347" s="19" t="s">
        <v>1699</v>
      </c>
    </row>
    <row r="348" spans="1:6" x14ac:dyDescent="0.25">
      <c r="A348" s="39" t="s">
        <v>677</v>
      </c>
      <c r="B348" s="39" t="s">
        <v>212</v>
      </c>
      <c r="C348" s="35">
        <v>2000</v>
      </c>
      <c r="D348" s="35">
        <v>2004</v>
      </c>
      <c r="E348" s="18">
        <f t="shared" si="6"/>
        <v>4</v>
      </c>
      <c r="F348" s="5" t="s">
        <v>1699</v>
      </c>
    </row>
    <row r="349" spans="1:6" x14ac:dyDescent="0.25">
      <c r="A349" s="17" t="s">
        <v>1324</v>
      </c>
      <c r="B349" s="17" t="s">
        <v>1325</v>
      </c>
      <c r="C349" s="18">
        <v>2000</v>
      </c>
      <c r="D349" s="18">
        <v>2003</v>
      </c>
      <c r="E349" s="18">
        <f t="shared" si="6"/>
        <v>3</v>
      </c>
      <c r="F349" s="19" t="s">
        <v>1699</v>
      </c>
    </row>
    <row r="350" spans="1:6" x14ac:dyDescent="0.25">
      <c r="A350" s="17" t="s">
        <v>84</v>
      </c>
      <c r="B350" s="17" t="s">
        <v>678</v>
      </c>
      <c r="C350" s="18">
        <v>2008</v>
      </c>
      <c r="D350" s="18">
        <v>2013</v>
      </c>
      <c r="E350" s="18">
        <f t="shared" si="6"/>
        <v>5</v>
      </c>
      <c r="F350" s="17" t="s">
        <v>1699</v>
      </c>
    </row>
    <row r="351" spans="1:6" x14ac:dyDescent="0.25">
      <c r="A351" s="17" t="s">
        <v>84</v>
      </c>
      <c r="B351" s="17" t="s">
        <v>105</v>
      </c>
      <c r="C351" s="18">
        <v>2000</v>
      </c>
      <c r="D351" s="18">
        <v>2001</v>
      </c>
      <c r="E351" s="18">
        <f t="shared" si="6"/>
        <v>1</v>
      </c>
      <c r="F351" s="27" t="s">
        <v>1699</v>
      </c>
    </row>
    <row r="352" spans="1:6" x14ac:dyDescent="0.25">
      <c r="A352" s="17" t="s">
        <v>84</v>
      </c>
      <c r="B352" s="17" t="s">
        <v>123</v>
      </c>
      <c r="C352" s="18">
        <v>2000</v>
      </c>
      <c r="D352" s="18">
        <v>2007</v>
      </c>
      <c r="E352" s="18">
        <f t="shared" si="6"/>
        <v>7</v>
      </c>
      <c r="F352" s="27" t="s">
        <v>1699</v>
      </c>
    </row>
    <row r="353" spans="1:6" x14ac:dyDescent="0.25">
      <c r="A353" s="27" t="s">
        <v>679</v>
      </c>
      <c r="B353" s="27" t="s">
        <v>680</v>
      </c>
      <c r="C353" s="28">
        <v>2021</v>
      </c>
      <c r="D353" s="18">
        <v>2023</v>
      </c>
      <c r="E353" s="28">
        <f t="shared" si="6"/>
        <v>2</v>
      </c>
      <c r="F353" s="29" t="s">
        <v>1699</v>
      </c>
    </row>
    <row r="354" spans="1:6" x14ac:dyDescent="0.25">
      <c r="A354" s="17" t="s">
        <v>1326</v>
      </c>
      <c r="B354" s="17" t="s">
        <v>1327</v>
      </c>
      <c r="C354" s="18">
        <v>2000</v>
      </c>
      <c r="D354" s="18">
        <v>2001</v>
      </c>
      <c r="E354" s="18">
        <f t="shared" si="6"/>
        <v>1</v>
      </c>
      <c r="F354" s="19" t="s">
        <v>1699</v>
      </c>
    </row>
    <row r="355" spans="1:6" x14ac:dyDescent="0.25">
      <c r="A355" s="17" t="s">
        <v>1328</v>
      </c>
      <c r="B355" s="17" t="s">
        <v>162</v>
      </c>
      <c r="C355" s="18">
        <v>2008</v>
      </c>
      <c r="D355" s="18">
        <v>2008</v>
      </c>
      <c r="E355" s="18">
        <f t="shared" si="6"/>
        <v>0</v>
      </c>
      <c r="F355" s="27" t="s">
        <v>1699</v>
      </c>
    </row>
    <row r="356" spans="1:6" x14ac:dyDescent="0.25">
      <c r="A356" s="17" t="s">
        <v>1329</v>
      </c>
      <c r="B356" s="17" t="s">
        <v>19</v>
      </c>
      <c r="C356" s="18">
        <v>2014</v>
      </c>
      <c r="D356" s="18">
        <v>2016</v>
      </c>
      <c r="E356" s="18">
        <f t="shared" si="6"/>
        <v>2</v>
      </c>
      <c r="F356" s="27" t="s">
        <v>1699</v>
      </c>
    </row>
    <row r="357" spans="1:6" x14ac:dyDescent="0.25">
      <c r="A357" s="17" t="s">
        <v>1330</v>
      </c>
      <c r="B357" s="17" t="s">
        <v>1331</v>
      </c>
      <c r="C357" s="18">
        <v>2000</v>
      </c>
      <c r="D357" s="18">
        <v>2002</v>
      </c>
      <c r="E357" s="18">
        <f t="shared" si="6"/>
        <v>2</v>
      </c>
      <c r="F357" s="27" t="s">
        <v>1699</v>
      </c>
    </row>
    <row r="358" spans="1:6" x14ac:dyDescent="0.25">
      <c r="A358" s="17" t="s">
        <v>1332</v>
      </c>
      <c r="B358" s="17" t="s">
        <v>340</v>
      </c>
      <c r="C358" s="18">
        <v>2003</v>
      </c>
      <c r="D358" s="18">
        <v>2005</v>
      </c>
      <c r="E358" s="18">
        <f t="shared" si="6"/>
        <v>2</v>
      </c>
      <c r="F358" s="27" t="s">
        <v>1699</v>
      </c>
    </row>
    <row r="359" spans="1:6" x14ac:dyDescent="0.25">
      <c r="A359" s="17" t="s">
        <v>681</v>
      </c>
      <c r="B359" s="17" t="s">
        <v>109</v>
      </c>
      <c r="C359" s="18">
        <v>2010</v>
      </c>
      <c r="D359" s="18">
        <v>2011</v>
      </c>
      <c r="E359" s="18">
        <f t="shared" si="6"/>
        <v>1</v>
      </c>
      <c r="F359" s="19" t="s">
        <v>1699</v>
      </c>
    </row>
    <row r="360" spans="1:6" x14ac:dyDescent="0.25">
      <c r="A360" s="17" t="s">
        <v>684</v>
      </c>
      <c r="B360" s="17" t="s">
        <v>685</v>
      </c>
      <c r="C360" s="18">
        <v>2006</v>
      </c>
      <c r="D360" s="18">
        <v>2006</v>
      </c>
      <c r="E360" s="18">
        <f t="shared" si="6"/>
        <v>0</v>
      </c>
      <c r="F360" s="19" t="s">
        <v>1699</v>
      </c>
    </row>
    <row r="361" spans="1:6" x14ac:dyDescent="0.25">
      <c r="A361" s="17" t="s">
        <v>684</v>
      </c>
      <c r="B361" s="17" t="s">
        <v>1333</v>
      </c>
      <c r="C361" s="18">
        <v>2011</v>
      </c>
      <c r="D361" s="18">
        <v>2023</v>
      </c>
      <c r="E361" s="18">
        <f t="shared" si="6"/>
        <v>12</v>
      </c>
      <c r="F361" s="27" t="s">
        <v>1699</v>
      </c>
    </row>
    <row r="362" spans="1:6" x14ac:dyDescent="0.25">
      <c r="A362" s="17" t="s">
        <v>1334</v>
      </c>
      <c r="B362" s="17" t="s">
        <v>1335</v>
      </c>
      <c r="C362" s="18">
        <v>2008</v>
      </c>
      <c r="D362" s="18">
        <v>2008</v>
      </c>
      <c r="E362" s="18">
        <f t="shared" si="6"/>
        <v>0</v>
      </c>
      <c r="F362" s="27" t="s">
        <v>1699</v>
      </c>
    </row>
    <row r="363" spans="1:6" x14ac:dyDescent="0.25">
      <c r="A363" s="17" t="s">
        <v>1336</v>
      </c>
      <c r="B363" s="17" t="s">
        <v>128</v>
      </c>
      <c r="C363" s="18">
        <v>2021</v>
      </c>
      <c r="D363" s="18">
        <v>2024</v>
      </c>
      <c r="E363" s="18">
        <f t="shared" si="6"/>
        <v>3</v>
      </c>
      <c r="F363" s="27" t="s">
        <v>1699</v>
      </c>
    </row>
    <row r="364" spans="1:6" x14ac:dyDescent="0.25">
      <c r="A364" s="17" t="s">
        <v>1336</v>
      </c>
      <c r="B364" s="17" t="s">
        <v>72</v>
      </c>
      <c r="C364" s="18">
        <v>2013</v>
      </c>
      <c r="D364" s="18">
        <v>2024</v>
      </c>
      <c r="E364" s="18">
        <f t="shared" si="6"/>
        <v>11</v>
      </c>
      <c r="F364" s="27" t="s">
        <v>1699</v>
      </c>
    </row>
    <row r="365" spans="1:6" x14ac:dyDescent="0.25">
      <c r="A365" s="17" t="s">
        <v>1337</v>
      </c>
      <c r="B365" s="17" t="s">
        <v>99</v>
      </c>
      <c r="C365" s="18">
        <v>2006</v>
      </c>
      <c r="D365" s="18">
        <v>2007</v>
      </c>
      <c r="E365" s="18">
        <f t="shared" si="6"/>
        <v>1</v>
      </c>
      <c r="F365" s="27" t="s">
        <v>1699</v>
      </c>
    </row>
    <row r="366" spans="1:6" x14ac:dyDescent="0.25">
      <c r="A366" s="17" t="s">
        <v>686</v>
      </c>
      <c r="B366" s="17" t="s">
        <v>523</v>
      </c>
      <c r="C366" s="18">
        <v>2003</v>
      </c>
      <c r="D366" s="18">
        <v>2013</v>
      </c>
      <c r="E366" s="18">
        <f t="shared" si="6"/>
        <v>10</v>
      </c>
      <c r="F366" s="19" t="s">
        <v>1699</v>
      </c>
    </row>
    <row r="367" spans="1:6" x14ac:dyDescent="0.25">
      <c r="A367" s="17" t="s">
        <v>687</v>
      </c>
      <c r="B367" s="17" t="s">
        <v>678</v>
      </c>
      <c r="C367" s="18">
        <v>1998</v>
      </c>
      <c r="D367" s="18">
        <v>2004</v>
      </c>
      <c r="E367" s="18">
        <f t="shared" si="6"/>
        <v>6</v>
      </c>
      <c r="F367" s="19" t="s">
        <v>1699</v>
      </c>
    </row>
    <row r="368" spans="1:6" x14ac:dyDescent="0.25">
      <c r="A368" s="17" t="s">
        <v>688</v>
      </c>
      <c r="B368" s="17" t="s">
        <v>689</v>
      </c>
      <c r="C368" s="18">
        <v>2005</v>
      </c>
      <c r="D368" s="18">
        <v>2008</v>
      </c>
      <c r="E368" s="18">
        <f t="shared" si="6"/>
        <v>3</v>
      </c>
      <c r="F368" s="19" t="s">
        <v>1699</v>
      </c>
    </row>
    <row r="369" spans="1:6" x14ac:dyDescent="0.25">
      <c r="A369" s="17" t="s">
        <v>688</v>
      </c>
      <c r="B369" s="17" t="s">
        <v>636</v>
      </c>
      <c r="C369" s="18">
        <v>2014</v>
      </c>
      <c r="D369" s="18">
        <v>2018</v>
      </c>
      <c r="E369" s="18">
        <f t="shared" si="6"/>
        <v>4</v>
      </c>
      <c r="F369" s="27" t="s">
        <v>1699</v>
      </c>
    </row>
    <row r="370" spans="1:6" x14ac:dyDescent="0.25">
      <c r="A370" s="17" t="s">
        <v>690</v>
      </c>
      <c r="B370" s="17" t="s">
        <v>298</v>
      </c>
      <c r="C370" s="18">
        <v>1998</v>
      </c>
      <c r="D370" s="18">
        <v>2020</v>
      </c>
      <c r="E370" s="18">
        <f t="shared" si="6"/>
        <v>22</v>
      </c>
      <c r="F370" s="19" t="s">
        <v>1699</v>
      </c>
    </row>
    <row r="371" spans="1:6" x14ac:dyDescent="0.25">
      <c r="A371" s="17" t="s">
        <v>1338</v>
      </c>
      <c r="B371" s="17" t="s">
        <v>539</v>
      </c>
      <c r="C371" s="18">
        <v>2011</v>
      </c>
      <c r="D371" s="18">
        <v>2012</v>
      </c>
      <c r="E371" s="18">
        <f t="shared" si="6"/>
        <v>1</v>
      </c>
      <c r="F371" s="27" t="s">
        <v>1699</v>
      </c>
    </row>
    <row r="372" spans="1:6" x14ac:dyDescent="0.25">
      <c r="A372" s="17" t="s">
        <v>1339</v>
      </c>
      <c r="B372" s="17" t="s">
        <v>1340</v>
      </c>
      <c r="C372" s="18">
        <v>2000</v>
      </c>
      <c r="D372" s="18">
        <v>2003</v>
      </c>
      <c r="E372" s="18">
        <f t="shared" si="6"/>
        <v>3</v>
      </c>
      <c r="F372" s="27" t="s">
        <v>1699</v>
      </c>
    </row>
    <row r="373" spans="1:6" x14ac:dyDescent="0.25">
      <c r="A373" s="17" t="s">
        <v>1341</v>
      </c>
      <c r="B373" s="17" t="s">
        <v>314</v>
      </c>
      <c r="C373" s="18">
        <v>2008</v>
      </c>
      <c r="D373" s="18">
        <v>2008</v>
      </c>
      <c r="E373" s="18">
        <f t="shared" si="6"/>
        <v>0</v>
      </c>
      <c r="F373" s="27" t="s">
        <v>1699</v>
      </c>
    </row>
    <row r="374" spans="1:6" x14ac:dyDescent="0.25">
      <c r="A374" s="17" t="s">
        <v>691</v>
      </c>
      <c r="B374" s="17" t="s">
        <v>692</v>
      </c>
      <c r="C374" s="18">
        <v>2014</v>
      </c>
      <c r="D374" s="18">
        <v>2016</v>
      </c>
      <c r="E374" s="18">
        <f t="shared" si="6"/>
        <v>2</v>
      </c>
      <c r="F374" s="19" t="s">
        <v>1699</v>
      </c>
    </row>
    <row r="375" spans="1:6" x14ac:dyDescent="0.25">
      <c r="A375" s="17" t="s">
        <v>693</v>
      </c>
      <c r="B375" s="17" t="s">
        <v>89</v>
      </c>
      <c r="C375" s="18">
        <v>2001</v>
      </c>
      <c r="D375" s="18">
        <v>2016</v>
      </c>
      <c r="E375" s="18">
        <f t="shared" si="6"/>
        <v>15</v>
      </c>
      <c r="F375" s="19" t="s">
        <v>1699</v>
      </c>
    </row>
    <row r="376" spans="1:6" x14ac:dyDescent="0.25">
      <c r="A376" s="17" t="s">
        <v>694</v>
      </c>
      <c r="B376" s="17" t="s">
        <v>268</v>
      </c>
      <c r="C376" s="18">
        <v>2005</v>
      </c>
      <c r="D376" s="18">
        <v>2005</v>
      </c>
      <c r="E376" s="18">
        <f t="shared" si="6"/>
        <v>0</v>
      </c>
      <c r="F376" s="19" t="s">
        <v>1699</v>
      </c>
    </row>
    <row r="377" spans="1:6" x14ac:dyDescent="0.25">
      <c r="A377" s="17" t="s">
        <v>695</v>
      </c>
      <c r="B377" s="17" t="s">
        <v>696</v>
      </c>
      <c r="C377" s="18">
        <v>2012</v>
      </c>
      <c r="D377" s="18">
        <v>2013</v>
      </c>
      <c r="E377" s="18">
        <f t="shared" si="6"/>
        <v>1</v>
      </c>
      <c r="F377" s="19" t="s">
        <v>1699</v>
      </c>
    </row>
    <row r="378" spans="1:6" x14ac:dyDescent="0.25">
      <c r="A378" s="17" t="s">
        <v>1342</v>
      </c>
      <c r="B378" s="17" t="s">
        <v>105</v>
      </c>
      <c r="C378" s="18">
        <v>2012</v>
      </c>
      <c r="D378" s="18">
        <v>2013</v>
      </c>
      <c r="E378" s="18">
        <f t="shared" si="6"/>
        <v>1</v>
      </c>
      <c r="F378" s="27" t="s">
        <v>1699</v>
      </c>
    </row>
    <row r="379" spans="1:6" x14ac:dyDescent="0.25">
      <c r="A379" s="17" t="s">
        <v>303</v>
      </c>
      <c r="B379" s="17" t="s">
        <v>72</v>
      </c>
      <c r="C379" s="18">
        <v>2002</v>
      </c>
      <c r="D379" s="18">
        <v>2005</v>
      </c>
      <c r="E379" s="18">
        <f t="shared" si="6"/>
        <v>3</v>
      </c>
      <c r="F379" s="27" t="s">
        <v>1699</v>
      </c>
    </row>
    <row r="380" spans="1:6" x14ac:dyDescent="0.25">
      <c r="A380" s="17" t="s">
        <v>697</v>
      </c>
      <c r="B380" s="17" t="s">
        <v>698</v>
      </c>
      <c r="C380" s="18">
        <v>1999</v>
      </c>
      <c r="D380" s="18">
        <v>2001</v>
      </c>
      <c r="E380" s="18">
        <f t="shared" si="6"/>
        <v>2</v>
      </c>
      <c r="F380" s="17" t="s">
        <v>1699</v>
      </c>
    </row>
    <row r="381" spans="1:6" x14ac:dyDescent="0.25">
      <c r="A381" s="17" t="s">
        <v>1343</v>
      </c>
      <c r="B381" s="17" t="s">
        <v>414</v>
      </c>
      <c r="C381" s="18">
        <v>2000</v>
      </c>
      <c r="D381" s="18">
        <v>2001</v>
      </c>
      <c r="E381" s="18">
        <f t="shared" si="6"/>
        <v>1</v>
      </c>
      <c r="F381" s="27" t="s">
        <v>1699</v>
      </c>
    </row>
    <row r="382" spans="1:6" x14ac:dyDescent="0.25">
      <c r="A382" s="17" t="s">
        <v>302</v>
      </c>
      <c r="B382" s="17" t="s">
        <v>303</v>
      </c>
      <c r="C382" s="18">
        <v>2018</v>
      </c>
      <c r="D382" s="18">
        <v>2025</v>
      </c>
      <c r="E382" s="18">
        <f t="shared" si="6"/>
        <v>7</v>
      </c>
      <c r="F382" s="79" t="s">
        <v>1699</v>
      </c>
    </row>
    <row r="383" spans="1:6" x14ac:dyDescent="0.25">
      <c r="A383" s="27" t="s">
        <v>699</v>
      </c>
      <c r="B383" s="27" t="s">
        <v>700</v>
      </c>
      <c r="C383" s="28">
        <v>2022</v>
      </c>
      <c r="D383" s="28">
        <v>2024</v>
      </c>
      <c r="E383" s="28">
        <f t="shared" si="6"/>
        <v>2</v>
      </c>
      <c r="F383" s="29" t="s">
        <v>1699</v>
      </c>
    </row>
    <row r="384" spans="1:6" x14ac:dyDescent="0.25">
      <c r="A384" s="17" t="s">
        <v>701</v>
      </c>
      <c r="B384" s="17" t="s">
        <v>92</v>
      </c>
      <c r="C384" s="18">
        <v>1998</v>
      </c>
      <c r="D384" s="18">
        <v>2003</v>
      </c>
      <c r="E384" s="18">
        <f t="shared" si="6"/>
        <v>5</v>
      </c>
      <c r="F384" s="19" t="s">
        <v>1699</v>
      </c>
    </row>
    <row r="385" spans="1:6" x14ac:dyDescent="0.25">
      <c r="A385" s="17" t="s">
        <v>1344</v>
      </c>
      <c r="B385" s="17" t="s">
        <v>40</v>
      </c>
      <c r="C385" s="18">
        <v>2014</v>
      </c>
      <c r="D385" s="18">
        <v>2014</v>
      </c>
      <c r="E385" s="18">
        <f t="shared" si="6"/>
        <v>0</v>
      </c>
      <c r="F385" s="27" t="s">
        <v>1699</v>
      </c>
    </row>
    <row r="386" spans="1:6" x14ac:dyDescent="0.25">
      <c r="A386" s="17" t="s">
        <v>702</v>
      </c>
      <c r="B386" s="17" t="s">
        <v>703</v>
      </c>
      <c r="C386" s="18">
        <v>2000</v>
      </c>
      <c r="D386" s="18">
        <v>2001</v>
      </c>
      <c r="E386" s="18">
        <f t="shared" ref="E386:E449" si="7">D386-C386</f>
        <v>1</v>
      </c>
      <c r="F386" s="17" t="s">
        <v>1699</v>
      </c>
    </row>
    <row r="387" spans="1:6" x14ac:dyDescent="0.25">
      <c r="A387" s="17" t="s">
        <v>704</v>
      </c>
      <c r="B387" s="17" t="s">
        <v>260</v>
      </c>
      <c r="C387" s="18">
        <v>2002</v>
      </c>
      <c r="D387" s="18">
        <v>2019</v>
      </c>
      <c r="E387" s="18">
        <f t="shared" si="7"/>
        <v>17</v>
      </c>
      <c r="F387" s="19" t="s">
        <v>1699</v>
      </c>
    </row>
    <row r="388" spans="1:6" x14ac:dyDescent="0.25">
      <c r="A388" s="17" t="s">
        <v>705</v>
      </c>
      <c r="B388" s="17" t="s">
        <v>40</v>
      </c>
      <c r="C388" s="18">
        <v>1998</v>
      </c>
      <c r="D388" s="18">
        <v>2004</v>
      </c>
      <c r="E388" s="18">
        <f t="shared" si="7"/>
        <v>6</v>
      </c>
      <c r="F388" s="19" t="s">
        <v>1699</v>
      </c>
    </row>
    <row r="389" spans="1:6" x14ac:dyDescent="0.25">
      <c r="A389" s="17" t="s">
        <v>1345</v>
      </c>
      <c r="B389" s="17" t="s">
        <v>64</v>
      </c>
      <c r="C389" s="18">
        <v>2010</v>
      </c>
      <c r="D389" s="18">
        <v>2011</v>
      </c>
      <c r="E389" s="18">
        <f t="shared" si="7"/>
        <v>1</v>
      </c>
      <c r="F389" s="27" t="s">
        <v>1699</v>
      </c>
    </row>
    <row r="390" spans="1:6" x14ac:dyDescent="0.25">
      <c r="A390" s="17" t="s">
        <v>706</v>
      </c>
      <c r="B390" s="17" t="s">
        <v>105</v>
      </c>
      <c r="C390" s="18">
        <v>2004</v>
      </c>
      <c r="D390" s="18">
        <v>2019</v>
      </c>
      <c r="E390" s="18">
        <f t="shared" si="7"/>
        <v>15</v>
      </c>
      <c r="F390" s="19" t="s">
        <v>1699</v>
      </c>
    </row>
    <row r="391" spans="1:6" x14ac:dyDescent="0.25">
      <c r="A391" s="17" t="s">
        <v>707</v>
      </c>
      <c r="B391" s="17" t="s">
        <v>170</v>
      </c>
      <c r="C391" s="18">
        <v>1998</v>
      </c>
      <c r="D391" s="18">
        <v>2001</v>
      </c>
      <c r="E391" s="18">
        <f t="shared" si="7"/>
        <v>3</v>
      </c>
      <c r="F391" s="19" t="s">
        <v>1699</v>
      </c>
    </row>
    <row r="392" spans="1:6" x14ac:dyDescent="0.25">
      <c r="A392" s="17" t="s">
        <v>708</v>
      </c>
      <c r="B392" s="17" t="s">
        <v>103</v>
      </c>
      <c r="C392" s="18">
        <v>1999</v>
      </c>
      <c r="D392" s="18">
        <v>2003</v>
      </c>
      <c r="E392" s="18">
        <f t="shared" si="7"/>
        <v>4</v>
      </c>
      <c r="F392" s="19" t="s">
        <v>1699</v>
      </c>
    </row>
    <row r="393" spans="1:6" x14ac:dyDescent="0.25">
      <c r="A393" s="17" t="s">
        <v>709</v>
      </c>
      <c r="B393" s="17" t="s">
        <v>164</v>
      </c>
      <c r="C393" s="18">
        <v>2009</v>
      </c>
      <c r="D393" s="18">
        <v>2017</v>
      </c>
      <c r="E393" s="18">
        <f t="shared" si="7"/>
        <v>8</v>
      </c>
      <c r="F393" s="19" t="s">
        <v>1699</v>
      </c>
    </row>
    <row r="394" spans="1:6" x14ac:dyDescent="0.25">
      <c r="A394" s="17" t="s">
        <v>1346</v>
      </c>
      <c r="B394" s="17" t="s">
        <v>632</v>
      </c>
      <c r="C394" s="18">
        <v>2000</v>
      </c>
      <c r="D394" s="18">
        <v>2013</v>
      </c>
      <c r="E394" s="18">
        <f t="shared" si="7"/>
        <v>13</v>
      </c>
      <c r="F394" s="27" t="s">
        <v>1699</v>
      </c>
    </row>
    <row r="395" spans="1:6" x14ac:dyDescent="0.25">
      <c r="A395" s="17" t="s">
        <v>1347</v>
      </c>
      <c r="B395" s="17" t="s">
        <v>1348</v>
      </c>
      <c r="C395" s="18">
        <v>2000</v>
      </c>
      <c r="D395" s="18">
        <v>2004</v>
      </c>
      <c r="E395" s="18">
        <f t="shared" si="7"/>
        <v>4</v>
      </c>
      <c r="F395" s="27" t="s">
        <v>1699</v>
      </c>
    </row>
    <row r="396" spans="1:6" x14ac:dyDescent="0.25">
      <c r="A396" s="17" t="s">
        <v>1349</v>
      </c>
      <c r="B396" s="17" t="s">
        <v>1350</v>
      </c>
      <c r="C396" s="18">
        <v>2003</v>
      </c>
      <c r="D396" s="18">
        <v>2009</v>
      </c>
      <c r="E396" s="18">
        <f t="shared" si="7"/>
        <v>6</v>
      </c>
      <c r="F396" s="27" t="s">
        <v>1699</v>
      </c>
    </row>
    <row r="397" spans="1:6" x14ac:dyDescent="0.25">
      <c r="A397" s="17" t="s">
        <v>710</v>
      </c>
      <c r="B397" s="17" t="s">
        <v>40</v>
      </c>
      <c r="C397" s="18">
        <v>2005</v>
      </c>
      <c r="D397" s="18">
        <v>2005</v>
      </c>
      <c r="E397" s="18">
        <f t="shared" si="7"/>
        <v>0</v>
      </c>
      <c r="F397" s="19" t="s">
        <v>1699</v>
      </c>
    </row>
    <row r="398" spans="1:6" x14ac:dyDescent="0.25">
      <c r="A398" s="17" t="s">
        <v>711</v>
      </c>
      <c r="B398" s="17" t="s">
        <v>539</v>
      </c>
      <c r="C398" s="18">
        <v>2001</v>
      </c>
      <c r="D398" s="18">
        <v>2003</v>
      </c>
      <c r="E398" s="18">
        <f t="shared" si="7"/>
        <v>2</v>
      </c>
      <c r="F398" s="19" t="s">
        <v>1699</v>
      </c>
    </row>
    <row r="399" spans="1:6" x14ac:dyDescent="0.25">
      <c r="A399" s="17" t="s">
        <v>712</v>
      </c>
      <c r="B399" s="17" t="s">
        <v>713</v>
      </c>
      <c r="C399" s="18">
        <v>2000</v>
      </c>
      <c r="D399" s="18">
        <v>2004</v>
      </c>
      <c r="E399" s="18">
        <f t="shared" si="7"/>
        <v>4</v>
      </c>
      <c r="F399" s="19" t="s">
        <v>1699</v>
      </c>
    </row>
    <row r="400" spans="1:6" x14ac:dyDescent="0.25">
      <c r="A400" s="17" t="s">
        <v>714</v>
      </c>
      <c r="B400" s="17" t="s">
        <v>153</v>
      </c>
      <c r="C400" s="18">
        <v>2006</v>
      </c>
      <c r="D400" s="18">
        <v>2013</v>
      </c>
      <c r="E400" s="18">
        <f t="shared" si="7"/>
        <v>7</v>
      </c>
      <c r="F400" s="19" t="s">
        <v>1699</v>
      </c>
    </row>
    <row r="401" spans="1:6" x14ac:dyDescent="0.25">
      <c r="A401" s="17" t="s">
        <v>715</v>
      </c>
      <c r="B401" s="17" t="s">
        <v>716</v>
      </c>
      <c r="C401" s="18">
        <v>2007</v>
      </c>
      <c r="D401" s="18">
        <v>2010</v>
      </c>
      <c r="E401" s="18">
        <f t="shared" si="7"/>
        <v>3</v>
      </c>
      <c r="F401" s="19" t="s">
        <v>1699</v>
      </c>
    </row>
    <row r="402" spans="1:6" x14ac:dyDescent="0.25">
      <c r="A402" s="17" t="s">
        <v>1351</v>
      </c>
      <c r="B402" s="17" t="s">
        <v>105</v>
      </c>
      <c r="C402" s="18">
        <v>2000</v>
      </c>
      <c r="D402" s="18">
        <v>2003</v>
      </c>
      <c r="E402" s="18">
        <f t="shared" si="7"/>
        <v>3</v>
      </c>
      <c r="F402" s="19" t="s">
        <v>1699</v>
      </c>
    </row>
    <row r="403" spans="1:6" x14ac:dyDescent="0.25">
      <c r="A403" s="17" t="s">
        <v>1352</v>
      </c>
      <c r="B403" s="17" t="s">
        <v>72</v>
      </c>
      <c r="C403" s="18">
        <v>2002</v>
      </c>
      <c r="D403" s="18">
        <v>2002</v>
      </c>
      <c r="E403" s="18">
        <f t="shared" si="7"/>
        <v>0</v>
      </c>
      <c r="F403" s="19" t="s">
        <v>1699</v>
      </c>
    </row>
    <row r="404" spans="1:6" x14ac:dyDescent="0.25">
      <c r="A404" s="17" t="s">
        <v>717</v>
      </c>
      <c r="B404" s="17" t="s">
        <v>64</v>
      </c>
      <c r="C404" s="18">
        <v>2019</v>
      </c>
      <c r="D404" s="18">
        <v>2020</v>
      </c>
      <c r="E404" s="18">
        <f t="shared" si="7"/>
        <v>1</v>
      </c>
      <c r="F404" s="19" t="s">
        <v>1699</v>
      </c>
    </row>
    <row r="405" spans="1:6" x14ac:dyDescent="0.25">
      <c r="A405" s="17" t="s">
        <v>718</v>
      </c>
      <c r="B405" s="17" t="s">
        <v>719</v>
      </c>
      <c r="C405" s="18">
        <v>2001</v>
      </c>
      <c r="D405" s="18">
        <v>2004</v>
      </c>
      <c r="E405" s="18">
        <f t="shared" si="7"/>
        <v>3</v>
      </c>
      <c r="F405" s="19" t="s">
        <v>1699</v>
      </c>
    </row>
    <row r="406" spans="1:6" x14ac:dyDescent="0.25">
      <c r="A406" s="17" t="s">
        <v>718</v>
      </c>
      <c r="B406" s="17" t="s">
        <v>1127</v>
      </c>
      <c r="C406" s="18">
        <v>2000</v>
      </c>
      <c r="D406" s="18">
        <v>2006</v>
      </c>
      <c r="E406" s="18">
        <f t="shared" si="7"/>
        <v>6</v>
      </c>
      <c r="F406" s="27" t="s">
        <v>1699</v>
      </c>
    </row>
    <row r="407" spans="1:6" x14ac:dyDescent="0.25">
      <c r="A407" s="17" t="s">
        <v>1353</v>
      </c>
      <c r="B407" s="17" t="s">
        <v>92</v>
      </c>
      <c r="C407" s="18">
        <v>2002</v>
      </c>
      <c r="D407" s="18">
        <v>2008</v>
      </c>
      <c r="E407" s="18">
        <f t="shared" si="7"/>
        <v>6</v>
      </c>
      <c r="F407" s="27" t="s">
        <v>1699</v>
      </c>
    </row>
    <row r="408" spans="1:6" x14ac:dyDescent="0.25">
      <c r="A408" s="17" t="s">
        <v>1354</v>
      </c>
      <c r="B408" s="17" t="s">
        <v>1355</v>
      </c>
      <c r="C408" s="18">
        <v>2004</v>
      </c>
      <c r="D408" s="18">
        <v>2004</v>
      </c>
      <c r="E408" s="18">
        <f t="shared" si="7"/>
        <v>0</v>
      </c>
      <c r="F408" s="27" t="s">
        <v>1699</v>
      </c>
    </row>
    <row r="409" spans="1:6" x14ac:dyDescent="0.25">
      <c r="A409" s="17" t="s">
        <v>1356</v>
      </c>
      <c r="B409" s="17" t="s">
        <v>1357</v>
      </c>
      <c r="C409" s="18">
        <v>2020</v>
      </c>
      <c r="D409" s="18">
        <v>2022</v>
      </c>
      <c r="E409" s="18">
        <f t="shared" si="7"/>
        <v>2</v>
      </c>
      <c r="F409" s="27" t="s">
        <v>1699</v>
      </c>
    </row>
    <row r="410" spans="1:6" x14ac:dyDescent="0.25">
      <c r="A410" s="17" t="s">
        <v>1358</v>
      </c>
      <c r="B410" s="17" t="s">
        <v>164</v>
      </c>
      <c r="C410" s="18">
        <v>2000</v>
      </c>
      <c r="D410" s="18">
        <v>2007</v>
      </c>
      <c r="E410" s="18">
        <f t="shared" si="7"/>
        <v>7</v>
      </c>
      <c r="F410" s="27" t="s">
        <v>1699</v>
      </c>
    </row>
    <row r="411" spans="1:6" x14ac:dyDescent="0.25">
      <c r="A411" s="17" t="s">
        <v>1359</v>
      </c>
      <c r="B411" s="17" t="s">
        <v>1058</v>
      </c>
      <c r="C411" s="18">
        <v>2000</v>
      </c>
      <c r="D411" s="18">
        <v>2002</v>
      </c>
      <c r="E411" s="18">
        <f t="shared" si="7"/>
        <v>2</v>
      </c>
      <c r="F411" s="19" t="s">
        <v>1699</v>
      </c>
    </row>
    <row r="412" spans="1:6" x14ac:dyDescent="0.25">
      <c r="A412" s="17" t="s">
        <v>305</v>
      </c>
      <c r="B412" s="17" t="s">
        <v>105</v>
      </c>
      <c r="C412" s="18">
        <v>2000</v>
      </c>
      <c r="D412" s="18">
        <v>2025</v>
      </c>
      <c r="E412" s="18">
        <f t="shared" si="7"/>
        <v>25</v>
      </c>
      <c r="F412" s="85" t="s">
        <v>1699</v>
      </c>
    </row>
    <row r="413" spans="1:6" x14ac:dyDescent="0.25">
      <c r="A413" s="17" t="s">
        <v>1360</v>
      </c>
      <c r="B413" s="17" t="s">
        <v>164</v>
      </c>
      <c r="C413" s="18">
        <v>2000</v>
      </c>
      <c r="D413" s="18">
        <v>2006</v>
      </c>
      <c r="E413" s="18">
        <f t="shared" si="7"/>
        <v>6</v>
      </c>
      <c r="F413" s="27" t="s">
        <v>1699</v>
      </c>
    </row>
    <row r="414" spans="1:6" x14ac:dyDescent="0.25">
      <c r="A414" s="17" t="s">
        <v>1361</v>
      </c>
      <c r="B414" s="17" t="s">
        <v>164</v>
      </c>
      <c r="C414" s="18">
        <v>2014</v>
      </c>
      <c r="D414" s="18">
        <v>2014</v>
      </c>
      <c r="E414" s="18">
        <f t="shared" si="7"/>
        <v>0</v>
      </c>
      <c r="F414" s="27" t="s">
        <v>1699</v>
      </c>
    </row>
    <row r="415" spans="1:6" x14ac:dyDescent="0.25">
      <c r="A415" s="17" t="s">
        <v>1362</v>
      </c>
      <c r="B415" s="17" t="s">
        <v>135</v>
      </c>
      <c r="C415" s="18">
        <v>2003</v>
      </c>
      <c r="D415" s="18">
        <v>2024</v>
      </c>
      <c r="E415" s="18">
        <f t="shared" si="7"/>
        <v>21</v>
      </c>
      <c r="F415" s="27" t="s">
        <v>1699</v>
      </c>
    </row>
    <row r="416" spans="1:6" x14ac:dyDescent="0.25">
      <c r="A416" s="17" t="s">
        <v>720</v>
      </c>
      <c r="B416" s="17" t="s">
        <v>721</v>
      </c>
      <c r="C416" s="18">
        <v>2017</v>
      </c>
      <c r="D416" s="18">
        <v>2018</v>
      </c>
      <c r="E416" s="18">
        <f t="shared" si="7"/>
        <v>1</v>
      </c>
      <c r="F416" s="19" t="s">
        <v>1699</v>
      </c>
    </row>
    <row r="417" spans="1:6" x14ac:dyDescent="0.25">
      <c r="A417" s="17" t="s">
        <v>722</v>
      </c>
      <c r="B417" s="17" t="s">
        <v>278</v>
      </c>
      <c r="C417" s="18">
        <v>2002</v>
      </c>
      <c r="D417" s="18">
        <v>2021</v>
      </c>
      <c r="E417" s="18">
        <f t="shared" si="7"/>
        <v>19</v>
      </c>
      <c r="F417" s="19" t="s">
        <v>1699</v>
      </c>
    </row>
    <row r="418" spans="1:6" x14ac:dyDescent="0.25">
      <c r="A418" s="17" t="s">
        <v>1363</v>
      </c>
      <c r="B418" s="17" t="s">
        <v>1364</v>
      </c>
      <c r="C418" s="18">
        <v>2022</v>
      </c>
      <c r="D418" s="18">
        <v>2022</v>
      </c>
      <c r="E418" s="18">
        <f t="shared" si="7"/>
        <v>0</v>
      </c>
      <c r="F418" s="27" t="s">
        <v>1699</v>
      </c>
    </row>
    <row r="419" spans="1:6" x14ac:dyDescent="0.25">
      <c r="A419" s="17" t="s">
        <v>723</v>
      </c>
      <c r="B419" s="17" t="s">
        <v>724</v>
      </c>
      <c r="C419" s="18">
        <v>2000</v>
      </c>
      <c r="D419" s="18">
        <v>2002</v>
      </c>
      <c r="E419" s="18">
        <f t="shared" si="7"/>
        <v>2</v>
      </c>
      <c r="F419" s="19" t="s">
        <v>1699</v>
      </c>
    </row>
    <row r="420" spans="1:6" x14ac:dyDescent="0.25">
      <c r="A420" s="17" t="s">
        <v>678</v>
      </c>
      <c r="B420" s="17" t="s">
        <v>725</v>
      </c>
      <c r="C420" s="18">
        <v>1999</v>
      </c>
      <c r="D420" s="18">
        <v>2008</v>
      </c>
      <c r="E420" s="18">
        <f t="shared" si="7"/>
        <v>9</v>
      </c>
      <c r="F420" s="19" t="s">
        <v>1699</v>
      </c>
    </row>
    <row r="421" spans="1:6" x14ac:dyDescent="0.25">
      <c r="A421" s="17" t="s">
        <v>726</v>
      </c>
      <c r="B421" s="17" t="s">
        <v>62</v>
      </c>
      <c r="C421" s="18">
        <v>2004</v>
      </c>
      <c r="D421" s="18">
        <v>2004</v>
      </c>
      <c r="E421" s="18">
        <f t="shared" si="7"/>
        <v>0</v>
      </c>
      <c r="F421" s="19" t="s">
        <v>1699</v>
      </c>
    </row>
    <row r="422" spans="1:6" x14ac:dyDescent="0.25">
      <c r="A422" s="17" t="s">
        <v>726</v>
      </c>
      <c r="B422" s="17" t="s">
        <v>92</v>
      </c>
      <c r="C422" s="18">
        <v>1999</v>
      </c>
      <c r="D422" s="18">
        <v>2004</v>
      </c>
      <c r="E422" s="18">
        <f t="shared" si="7"/>
        <v>5</v>
      </c>
      <c r="F422" s="19" t="s">
        <v>1699</v>
      </c>
    </row>
    <row r="423" spans="1:6" x14ac:dyDescent="0.25">
      <c r="A423" s="17" t="s">
        <v>726</v>
      </c>
      <c r="B423" s="17" t="s">
        <v>111</v>
      </c>
      <c r="C423" s="18">
        <v>2000</v>
      </c>
      <c r="D423" s="18">
        <v>2005</v>
      </c>
      <c r="E423" s="18">
        <f t="shared" si="7"/>
        <v>5</v>
      </c>
      <c r="F423" s="19" t="s">
        <v>1699</v>
      </c>
    </row>
    <row r="424" spans="1:6" x14ac:dyDescent="0.25">
      <c r="A424" s="17" t="s">
        <v>726</v>
      </c>
      <c r="B424" s="17" t="s">
        <v>728</v>
      </c>
      <c r="C424" s="18">
        <v>2002</v>
      </c>
      <c r="D424" s="18">
        <v>2002</v>
      </c>
      <c r="E424" s="18">
        <f t="shared" si="7"/>
        <v>0</v>
      </c>
      <c r="F424" s="19" t="s">
        <v>1699</v>
      </c>
    </row>
    <row r="425" spans="1:6" x14ac:dyDescent="0.25">
      <c r="A425" s="17" t="s">
        <v>726</v>
      </c>
      <c r="B425" s="17" t="s">
        <v>301</v>
      </c>
      <c r="C425" s="18">
        <v>2003</v>
      </c>
      <c r="D425" s="18">
        <v>2005</v>
      </c>
      <c r="E425" s="18">
        <f t="shared" si="7"/>
        <v>2</v>
      </c>
      <c r="F425" s="27" t="s">
        <v>1699</v>
      </c>
    </row>
    <row r="426" spans="1:6" x14ac:dyDescent="0.25">
      <c r="A426" s="17" t="s">
        <v>1365</v>
      </c>
      <c r="B426" s="17" t="s">
        <v>196</v>
      </c>
      <c r="C426" s="18">
        <v>2002</v>
      </c>
      <c r="D426" s="18">
        <v>2005</v>
      </c>
      <c r="E426" s="18">
        <f t="shared" si="7"/>
        <v>3</v>
      </c>
      <c r="F426" s="27" t="s">
        <v>1699</v>
      </c>
    </row>
    <row r="427" spans="1:6" x14ac:dyDescent="0.25">
      <c r="A427" s="17" t="s">
        <v>730</v>
      </c>
      <c r="B427" s="17" t="s">
        <v>230</v>
      </c>
      <c r="C427" s="18">
        <v>2000</v>
      </c>
      <c r="D427" s="18">
        <v>2002</v>
      </c>
      <c r="E427" s="18">
        <f t="shared" si="7"/>
        <v>2</v>
      </c>
      <c r="F427" s="19" t="s">
        <v>1699</v>
      </c>
    </row>
    <row r="428" spans="1:6" x14ac:dyDescent="0.25">
      <c r="A428" s="17" t="s">
        <v>730</v>
      </c>
      <c r="B428" s="17" t="s">
        <v>731</v>
      </c>
      <c r="C428" s="18">
        <v>2013</v>
      </c>
      <c r="D428" s="18">
        <v>2016</v>
      </c>
      <c r="E428" s="18">
        <f t="shared" si="7"/>
        <v>3</v>
      </c>
      <c r="F428" s="19" t="s">
        <v>1699</v>
      </c>
    </row>
    <row r="429" spans="1:6" x14ac:dyDescent="0.25">
      <c r="A429" s="17" t="s">
        <v>730</v>
      </c>
      <c r="B429" s="17" t="s">
        <v>636</v>
      </c>
      <c r="C429" s="18">
        <v>1999</v>
      </c>
      <c r="D429" s="18">
        <v>2002</v>
      </c>
      <c r="E429" s="18">
        <f t="shared" si="7"/>
        <v>3</v>
      </c>
      <c r="F429" s="19" t="s">
        <v>1699</v>
      </c>
    </row>
    <row r="430" spans="1:6" x14ac:dyDescent="0.25">
      <c r="A430" s="17" t="s">
        <v>1366</v>
      </c>
      <c r="B430" s="17" t="s">
        <v>387</v>
      </c>
      <c r="C430" s="18">
        <v>2020</v>
      </c>
      <c r="D430" s="18">
        <v>2021</v>
      </c>
      <c r="E430" s="18">
        <f t="shared" si="7"/>
        <v>1</v>
      </c>
      <c r="F430" s="27" t="s">
        <v>1699</v>
      </c>
    </row>
    <row r="431" spans="1:6" x14ac:dyDescent="0.25">
      <c r="A431" s="17" t="s">
        <v>481</v>
      </c>
      <c r="B431" s="17" t="s">
        <v>473</v>
      </c>
      <c r="C431" s="18">
        <v>2005</v>
      </c>
      <c r="D431" s="18">
        <v>2013</v>
      </c>
      <c r="E431" s="18">
        <f t="shared" si="7"/>
        <v>8</v>
      </c>
      <c r="F431" s="19" t="s">
        <v>1699</v>
      </c>
    </row>
    <row r="432" spans="1:6" x14ac:dyDescent="0.25">
      <c r="A432" s="17" t="s">
        <v>1367</v>
      </c>
      <c r="B432" s="17" t="s">
        <v>74</v>
      </c>
      <c r="C432" s="18">
        <v>2010</v>
      </c>
      <c r="D432" s="18">
        <v>2010</v>
      </c>
      <c r="E432" s="18">
        <f t="shared" si="7"/>
        <v>0</v>
      </c>
      <c r="F432" s="27" t="s">
        <v>1699</v>
      </c>
    </row>
    <row r="433" spans="1:6" x14ac:dyDescent="0.25">
      <c r="A433" s="17" t="s">
        <v>1367</v>
      </c>
      <c r="B433" s="17" t="s">
        <v>72</v>
      </c>
      <c r="C433" s="18">
        <v>2000</v>
      </c>
      <c r="D433" s="18">
        <v>2002</v>
      </c>
      <c r="E433" s="18">
        <f t="shared" si="7"/>
        <v>2</v>
      </c>
      <c r="F433" s="27" t="s">
        <v>1699</v>
      </c>
    </row>
    <row r="434" spans="1:6" x14ac:dyDescent="0.25">
      <c r="A434" s="17" t="s">
        <v>732</v>
      </c>
      <c r="B434" s="17" t="s">
        <v>72</v>
      </c>
      <c r="C434" s="18">
        <v>2001</v>
      </c>
      <c r="D434" s="18">
        <v>2008</v>
      </c>
      <c r="E434" s="18">
        <f t="shared" si="7"/>
        <v>7</v>
      </c>
      <c r="F434" s="19" t="s">
        <v>1699</v>
      </c>
    </row>
    <row r="435" spans="1:6" x14ac:dyDescent="0.25">
      <c r="A435" s="17" t="s">
        <v>733</v>
      </c>
      <c r="B435" s="17" t="s">
        <v>734</v>
      </c>
      <c r="C435" s="18">
        <v>2014</v>
      </c>
      <c r="D435" s="18">
        <v>2016</v>
      </c>
      <c r="E435" s="18">
        <f t="shared" si="7"/>
        <v>2</v>
      </c>
      <c r="F435" s="19" t="s">
        <v>1699</v>
      </c>
    </row>
    <row r="436" spans="1:6" x14ac:dyDescent="0.25">
      <c r="A436" s="17" t="s">
        <v>1368</v>
      </c>
      <c r="B436" s="17" t="s">
        <v>92</v>
      </c>
      <c r="C436" s="18">
        <v>2005</v>
      </c>
      <c r="D436" s="18">
        <v>2020</v>
      </c>
      <c r="E436" s="18">
        <f t="shared" si="7"/>
        <v>15</v>
      </c>
      <c r="F436" s="27" t="s">
        <v>1699</v>
      </c>
    </row>
    <row r="437" spans="1:6" x14ac:dyDescent="0.25">
      <c r="A437" s="17" t="s">
        <v>735</v>
      </c>
      <c r="B437" s="17" t="s">
        <v>33</v>
      </c>
      <c r="C437" s="18">
        <v>2004</v>
      </c>
      <c r="D437" s="18">
        <v>2006</v>
      </c>
      <c r="E437" s="18">
        <f t="shared" si="7"/>
        <v>2</v>
      </c>
      <c r="F437" s="19" t="s">
        <v>1699</v>
      </c>
    </row>
    <row r="438" spans="1:6" x14ac:dyDescent="0.25">
      <c r="A438" s="17" t="s">
        <v>1369</v>
      </c>
      <c r="B438" s="17" t="s">
        <v>135</v>
      </c>
      <c r="C438" s="18">
        <v>2001</v>
      </c>
      <c r="D438" s="18">
        <v>2001</v>
      </c>
      <c r="E438" s="18">
        <f t="shared" si="7"/>
        <v>0</v>
      </c>
      <c r="F438" s="19" t="s">
        <v>1699</v>
      </c>
    </row>
    <row r="439" spans="1:6" x14ac:dyDescent="0.25">
      <c r="A439" s="17" t="s">
        <v>736</v>
      </c>
      <c r="B439" s="17" t="s">
        <v>40</v>
      </c>
      <c r="C439" s="18">
        <v>2003</v>
      </c>
      <c r="D439" s="18">
        <v>2003</v>
      </c>
      <c r="E439" s="18">
        <f t="shared" si="7"/>
        <v>0</v>
      </c>
      <c r="F439" s="19" t="s">
        <v>1699</v>
      </c>
    </row>
    <row r="440" spans="1:6" x14ac:dyDescent="0.25">
      <c r="A440" s="17" t="s">
        <v>1370</v>
      </c>
      <c r="B440" s="17" t="s">
        <v>94</v>
      </c>
      <c r="C440" s="18">
        <v>2000</v>
      </c>
      <c r="D440" s="18">
        <v>2008</v>
      </c>
      <c r="E440" s="18">
        <f t="shared" si="7"/>
        <v>8</v>
      </c>
      <c r="F440" s="27" t="s">
        <v>1699</v>
      </c>
    </row>
    <row r="441" spans="1:6" x14ac:dyDescent="0.25">
      <c r="A441" s="17" t="s">
        <v>737</v>
      </c>
      <c r="B441" s="17" t="s">
        <v>40</v>
      </c>
      <c r="C441" s="18">
        <v>2006</v>
      </c>
      <c r="D441" s="18">
        <v>2013</v>
      </c>
      <c r="E441" s="18">
        <f t="shared" si="7"/>
        <v>7</v>
      </c>
      <c r="F441" s="19" t="s">
        <v>1699</v>
      </c>
    </row>
    <row r="442" spans="1:6" x14ac:dyDescent="0.25">
      <c r="A442" s="17" t="s">
        <v>738</v>
      </c>
      <c r="B442" s="17" t="s">
        <v>239</v>
      </c>
      <c r="C442" s="18">
        <v>2000</v>
      </c>
      <c r="D442" s="18">
        <v>2007</v>
      </c>
      <c r="E442" s="18">
        <f t="shared" si="7"/>
        <v>7</v>
      </c>
      <c r="F442" s="19" t="s">
        <v>1699</v>
      </c>
    </row>
    <row r="443" spans="1:6" x14ac:dyDescent="0.25">
      <c r="A443" s="17" t="s">
        <v>739</v>
      </c>
      <c r="B443" s="17" t="s">
        <v>740</v>
      </c>
      <c r="C443" s="18">
        <v>2009</v>
      </c>
      <c r="D443" s="18">
        <v>2017</v>
      </c>
      <c r="E443" s="18">
        <f t="shared" si="7"/>
        <v>8</v>
      </c>
      <c r="F443" s="19" t="s">
        <v>1699</v>
      </c>
    </row>
    <row r="444" spans="1:6" x14ac:dyDescent="0.25">
      <c r="A444" s="17" t="s">
        <v>741</v>
      </c>
      <c r="B444" s="17" t="s">
        <v>89</v>
      </c>
      <c r="C444" s="18">
        <v>2002</v>
      </c>
      <c r="D444" s="18">
        <v>2007</v>
      </c>
      <c r="E444" s="18">
        <f t="shared" si="7"/>
        <v>5</v>
      </c>
      <c r="F444" s="19" t="s">
        <v>1699</v>
      </c>
    </row>
    <row r="445" spans="1:6" x14ac:dyDescent="0.25">
      <c r="A445" s="17" t="s">
        <v>741</v>
      </c>
      <c r="B445" s="17" t="s">
        <v>550</v>
      </c>
      <c r="C445" s="18">
        <v>2000</v>
      </c>
      <c r="D445" s="18">
        <v>2001</v>
      </c>
      <c r="E445" s="18">
        <f t="shared" si="7"/>
        <v>1</v>
      </c>
      <c r="F445" s="27" t="s">
        <v>1699</v>
      </c>
    </row>
    <row r="446" spans="1:6" x14ac:dyDescent="0.25">
      <c r="A446" s="17" t="s">
        <v>742</v>
      </c>
      <c r="B446" s="17" t="s">
        <v>145</v>
      </c>
      <c r="C446" s="18">
        <v>2001</v>
      </c>
      <c r="D446" s="18">
        <v>2002</v>
      </c>
      <c r="E446" s="18">
        <f t="shared" si="7"/>
        <v>1</v>
      </c>
      <c r="F446" s="19" t="s">
        <v>1699</v>
      </c>
    </row>
    <row r="447" spans="1:6" x14ac:dyDescent="0.25">
      <c r="A447" s="17" t="s">
        <v>1371</v>
      </c>
      <c r="B447" s="17" t="s">
        <v>276</v>
      </c>
      <c r="C447" s="18">
        <v>2000</v>
      </c>
      <c r="D447" s="18">
        <v>2008</v>
      </c>
      <c r="E447" s="18">
        <f t="shared" si="7"/>
        <v>8</v>
      </c>
      <c r="F447" s="27" t="s">
        <v>1699</v>
      </c>
    </row>
    <row r="448" spans="1:6" x14ac:dyDescent="0.25">
      <c r="A448" s="17" t="s">
        <v>1372</v>
      </c>
      <c r="B448" s="17" t="s">
        <v>294</v>
      </c>
      <c r="C448" s="18">
        <v>2021</v>
      </c>
      <c r="D448" s="18">
        <v>2023</v>
      </c>
      <c r="E448" s="18">
        <f t="shared" si="7"/>
        <v>2</v>
      </c>
      <c r="F448" s="27" t="s">
        <v>1699</v>
      </c>
    </row>
    <row r="449" spans="1:6" x14ac:dyDescent="0.25">
      <c r="A449" s="17" t="s">
        <v>743</v>
      </c>
      <c r="B449" s="17" t="s">
        <v>42</v>
      </c>
      <c r="C449" s="18">
        <v>2008</v>
      </c>
      <c r="D449" s="18">
        <v>2019</v>
      </c>
      <c r="E449" s="18">
        <f t="shared" si="7"/>
        <v>11</v>
      </c>
      <c r="F449" s="19" t="s">
        <v>1699</v>
      </c>
    </row>
    <row r="450" spans="1:6" x14ac:dyDescent="0.25">
      <c r="A450" s="17" t="s">
        <v>744</v>
      </c>
      <c r="B450" s="17" t="s">
        <v>72</v>
      </c>
      <c r="C450" s="18">
        <v>1998</v>
      </c>
      <c r="D450" s="18">
        <v>2004</v>
      </c>
      <c r="E450" s="18">
        <f t="shared" ref="E450:E513" si="8">D450-C450</f>
        <v>6</v>
      </c>
      <c r="F450" s="19" t="s">
        <v>1699</v>
      </c>
    </row>
    <row r="451" spans="1:6" x14ac:dyDescent="0.25">
      <c r="A451" s="17" t="s">
        <v>745</v>
      </c>
      <c r="B451" s="17" t="s">
        <v>746</v>
      </c>
      <c r="C451" s="18">
        <v>2000</v>
      </c>
      <c r="D451" s="18">
        <v>2010</v>
      </c>
      <c r="E451" s="18">
        <f t="shared" si="8"/>
        <v>10</v>
      </c>
      <c r="F451" s="19" t="s">
        <v>1699</v>
      </c>
    </row>
    <row r="452" spans="1:6" x14ac:dyDescent="0.25">
      <c r="A452" s="17" t="s">
        <v>1373</v>
      </c>
      <c r="B452" s="17" t="s">
        <v>234</v>
      </c>
      <c r="C452" s="18">
        <v>2000</v>
      </c>
      <c r="D452" s="18">
        <v>2003</v>
      </c>
      <c r="E452" s="18">
        <f t="shared" si="8"/>
        <v>3</v>
      </c>
      <c r="F452" s="27" t="s">
        <v>1699</v>
      </c>
    </row>
    <row r="453" spans="1:6" x14ac:dyDescent="0.25">
      <c r="A453" s="17" t="s">
        <v>747</v>
      </c>
      <c r="B453" s="17" t="s">
        <v>42</v>
      </c>
      <c r="C453" s="18">
        <v>1999</v>
      </c>
      <c r="D453" s="18">
        <v>2018</v>
      </c>
      <c r="E453" s="18">
        <f t="shared" si="8"/>
        <v>19</v>
      </c>
      <c r="F453" s="19" t="s">
        <v>1699</v>
      </c>
    </row>
    <row r="454" spans="1:6" x14ac:dyDescent="0.25">
      <c r="A454" s="17" t="s">
        <v>748</v>
      </c>
      <c r="B454" s="17" t="s">
        <v>558</v>
      </c>
      <c r="C454" s="18">
        <v>1999</v>
      </c>
      <c r="D454" s="18">
        <v>2003</v>
      </c>
      <c r="E454" s="18">
        <f t="shared" si="8"/>
        <v>4</v>
      </c>
      <c r="F454" s="19" t="s">
        <v>1699</v>
      </c>
    </row>
    <row r="455" spans="1:6" x14ac:dyDescent="0.25">
      <c r="A455" s="17" t="s">
        <v>1374</v>
      </c>
      <c r="B455" s="17" t="s">
        <v>230</v>
      </c>
      <c r="C455" s="18">
        <v>2013</v>
      </c>
      <c r="D455" s="18">
        <v>2013</v>
      </c>
      <c r="E455" s="18">
        <f t="shared" si="8"/>
        <v>0</v>
      </c>
      <c r="F455" s="27" t="s">
        <v>1699</v>
      </c>
    </row>
    <row r="456" spans="1:6" x14ac:dyDescent="0.25">
      <c r="A456" s="17" t="s">
        <v>749</v>
      </c>
      <c r="B456" s="17" t="s">
        <v>750</v>
      </c>
      <c r="C456" s="18">
        <v>2007</v>
      </c>
      <c r="D456" s="18">
        <v>2010</v>
      </c>
      <c r="E456" s="18">
        <f t="shared" si="8"/>
        <v>3</v>
      </c>
      <c r="F456" s="19" t="s">
        <v>1699</v>
      </c>
    </row>
    <row r="457" spans="1:6" x14ac:dyDescent="0.25">
      <c r="A457" s="17" t="s">
        <v>1375</v>
      </c>
      <c r="B457" s="17" t="s">
        <v>1114</v>
      </c>
      <c r="C457" s="18">
        <v>2016</v>
      </c>
      <c r="D457" s="18">
        <v>2016</v>
      </c>
      <c r="E457" s="18">
        <f t="shared" si="8"/>
        <v>0</v>
      </c>
      <c r="F457" s="27" t="s">
        <v>1699</v>
      </c>
    </row>
    <row r="458" spans="1:6" x14ac:dyDescent="0.25">
      <c r="A458" s="17" t="s">
        <v>751</v>
      </c>
      <c r="B458" s="17" t="s">
        <v>752</v>
      </c>
      <c r="C458" s="18">
        <v>2006</v>
      </c>
      <c r="D458" s="18">
        <v>2012</v>
      </c>
      <c r="E458" s="18">
        <f t="shared" si="8"/>
        <v>6</v>
      </c>
      <c r="F458" s="19" t="s">
        <v>1699</v>
      </c>
    </row>
    <row r="459" spans="1:6" x14ac:dyDescent="0.25">
      <c r="A459" s="17" t="s">
        <v>1376</v>
      </c>
      <c r="B459" s="17" t="s">
        <v>632</v>
      </c>
      <c r="C459" s="18">
        <v>2007</v>
      </c>
      <c r="D459" s="18">
        <v>2007</v>
      </c>
      <c r="E459" s="18">
        <f t="shared" si="8"/>
        <v>0</v>
      </c>
      <c r="F459" s="27" t="s">
        <v>1699</v>
      </c>
    </row>
    <row r="460" spans="1:6" x14ac:dyDescent="0.25">
      <c r="A460" s="17" t="s">
        <v>753</v>
      </c>
      <c r="B460" s="17" t="s">
        <v>33</v>
      </c>
      <c r="C460" s="18">
        <v>2002</v>
      </c>
      <c r="D460" s="18">
        <v>2003</v>
      </c>
      <c r="E460" s="18">
        <f t="shared" si="8"/>
        <v>1</v>
      </c>
      <c r="F460" s="19" t="s">
        <v>1699</v>
      </c>
    </row>
    <row r="461" spans="1:6" x14ac:dyDescent="0.25">
      <c r="A461" s="17" t="s">
        <v>753</v>
      </c>
      <c r="B461" s="17" t="s">
        <v>103</v>
      </c>
      <c r="C461" s="18">
        <v>2002</v>
      </c>
      <c r="D461" s="18">
        <v>2003</v>
      </c>
      <c r="E461" s="18">
        <f t="shared" si="8"/>
        <v>1</v>
      </c>
      <c r="F461" s="17" t="s">
        <v>1699</v>
      </c>
    </row>
    <row r="462" spans="1:6" x14ac:dyDescent="0.25">
      <c r="A462" s="17" t="s">
        <v>753</v>
      </c>
      <c r="B462" s="17" t="s">
        <v>196</v>
      </c>
      <c r="C462" s="18">
        <v>2001</v>
      </c>
      <c r="D462" s="18">
        <v>2003</v>
      </c>
      <c r="E462" s="18">
        <f t="shared" si="8"/>
        <v>2</v>
      </c>
      <c r="F462" s="17" t="s">
        <v>1699</v>
      </c>
    </row>
    <row r="463" spans="1:6" x14ac:dyDescent="0.25">
      <c r="A463" s="17" t="s">
        <v>754</v>
      </c>
      <c r="B463" s="17" t="s">
        <v>755</v>
      </c>
      <c r="C463" s="18">
        <v>2001</v>
      </c>
      <c r="D463" s="18">
        <v>2009</v>
      </c>
      <c r="E463" s="18">
        <f t="shared" si="8"/>
        <v>8</v>
      </c>
      <c r="F463" s="19" t="s">
        <v>1699</v>
      </c>
    </row>
    <row r="464" spans="1:6" x14ac:dyDescent="0.25">
      <c r="A464" s="17" t="s">
        <v>754</v>
      </c>
      <c r="B464" s="17" t="s">
        <v>105</v>
      </c>
      <c r="C464" s="18">
        <v>2002</v>
      </c>
      <c r="D464" s="18">
        <v>2011</v>
      </c>
      <c r="E464" s="18">
        <f t="shared" si="8"/>
        <v>9</v>
      </c>
      <c r="F464" s="19" t="s">
        <v>1699</v>
      </c>
    </row>
    <row r="465" spans="1:6" x14ac:dyDescent="0.25">
      <c r="A465" s="17" t="s">
        <v>756</v>
      </c>
      <c r="B465" s="17" t="s">
        <v>619</v>
      </c>
      <c r="C465" s="18">
        <v>2003</v>
      </c>
      <c r="D465" s="18">
        <v>2005</v>
      </c>
      <c r="E465" s="18">
        <f t="shared" si="8"/>
        <v>2</v>
      </c>
      <c r="F465" s="19" t="s">
        <v>1699</v>
      </c>
    </row>
    <row r="466" spans="1:6" x14ac:dyDescent="0.25">
      <c r="A466" s="17" t="s">
        <v>757</v>
      </c>
      <c r="B466" s="17" t="s">
        <v>758</v>
      </c>
      <c r="C466" s="18">
        <v>2010</v>
      </c>
      <c r="D466" s="18">
        <v>2011</v>
      </c>
      <c r="E466" s="18">
        <f t="shared" si="8"/>
        <v>1</v>
      </c>
      <c r="F466" s="19" t="s">
        <v>1699</v>
      </c>
    </row>
    <row r="467" spans="1:6" x14ac:dyDescent="0.25">
      <c r="A467" s="17" t="s">
        <v>759</v>
      </c>
      <c r="B467" s="17" t="s">
        <v>266</v>
      </c>
      <c r="C467" s="18">
        <v>2009</v>
      </c>
      <c r="D467" s="18">
        <v>2017</v>
      </c>
      <c r="E467" s="18">
        <f t="shared" si="8"/>
        <v>8</v>
      </c>
      <c r="F467" s="19" t="s">
        <v>1699</v>
      </c>
    </row>
    <row r="468" spans="1:6" x14ac:dyDescent="0.25">
      <c r="A468" s="17" t="s">
        <v>318</v>
      </c>
      <c r="B468" s="17" t="s">
        <v>319</v>
      </c>
      <c r="C468" s="18">
        <v>2014</v>
      </c>
      <c r="D468" s="18">
        <v>2025</v>
      </c>
      <c r="E468" s="18">
        <f t="shared" si="8"/>
        <v>11</v>
      </c>
      <c r="F468" s="92" t="s">
        <v>1699</v>
      </c>
    </row>
    <row r="469" spans="1:6" x14ac:dyDescent="0.25">
      <c r="A469" s="17" t="s">
        <v>760</v>
      </c>
      <c r="B469" s="17" t="s">
        <v>761</v>
      </c>
      <c r="C469" s="18">
        <v>2003</v>
      </c>
      <c r="D469" s="18">
        <v>2003</v>
      </c>
      <c r="E469" s="18">
        <f t="shared" si="8"/>
        <v>0</v>
      </c>
      <c r="F469" s="19" t="s">
        <v>1699</v>
      </c>
    </row>
    <row r="470" spans="1:6" x14ac:dyDescent="0.25">
      <c r="A470" s="17" t="s">
        <v>762</v>
      </c>
      <c r="B470" s="17" t="s">
        <v>111</v>
      </c>
      <c r="C470" s="18">
        <v>2003</v>
      </c>
      <c r="D470" s="18">
        <v>2003</v>
      </c>
      <c r="E470" s="18">
        <f t="shared" si="8"/>
        <v>0</v>
      </c>
      <c r="F470" s="19" t="s">
        <v>1699</v>
      </c>
    </row>
    <row r="471" spans="1:6" x14ac:dyDescent="0.25">
      <c r="A471" s="17" t="s">
        <v>763</v>
      </c>
      <c r="B471" s="17" t="s">
        <v>314</v>
      </c>
      <c r="C471" s="18">
        <v>2009</v>
      </c>
      <c r="D471" s="18">
        <v>2009</v>
      </c>
      <c r="E471" s="18">
        <f t="shared" si="8"/>
        <v>0</v>
      </c>
      <c r="F471" s="19" t="s">
        <v>1699</v>
      </c>
    </row>
    <row r="472" spans="1:6" x14ac:dyDescent="0.25">
      <c r="A472" s="17" t="s">
        <v>764</v>
      </c>
      <c r="B472" s="17" t="s">
        <v>62</v>
      </c>
      <c r="C472" s="18">
        <v>2001</v>
      </c>
      <c r="D472" s="18">
        <v>2002</v>
      </c>
      <c r="E472" s="18">
        <f t="shared" si="8"/>
        <v>1</v>
      </c>
      <c r="F472" s="19" t="s">
        <v>1699</v>
      </c>
    </row>
    <row r="473" spans="1:6" x14ac:dyDescent="0.25">
      <c r="A473" s="17" t="s">
        <v>1377</v>
      </c>
      <c r="B473" s="17" t="s">
        <v>1378</v>
      </c>
      <c r="C473" s="18">
        <v>2000</v>
      </c>
      <c r="D473" s="18">
        <v>2007</v>
      </c>
      <c r="E473" s="18">
        <f t="shared" si="8"/>
        <v>7</v>
      </c>
      <c r="F473" s="27" t="s">
        <v>1699</v>
      </c>
    </row>
    <row r="474" spans="1:6" x14ac:dyDescent="0.25">
      <c r="A474" s="17" t="s">
        <v>765</v>
      </c>
      <c r="B474" s="17" t="s">
        <v>766</v>
      </c>
      <c r="C474" s="18">
        <v>2013</v>
      </c>
      <c r="D474" s="18">
        <v>2015</v>
      </c>
      <c r="E474" s="18">
        <f t="shared" si="8"/>
        <v>2</v>
      </c>
      <c r="F474" s="19" t="s">
        <v>1699</v>
      </c>
    </row>
    <row r="475" spans="1:6" x14ac:dyDescent="0.25">
      <c r="A475" s="17" t="s">
        <v>1379</v>
      </c>
      <c r="B475" s="17" t="s">
        <v>550</v>
      </c>
      <c r="C475" s="18">
        <v>2023</v>
      </c>
      <c r="D475" s="18">
        <v>2024</v>
      </c>
      <c r="E475" s="18">
        <f t="shared" si="8"/>
        <v>1</v>
      </c>
      <c r="F475" s="27" t="s">
        <v>1699</v>
      </c>
    </row>
    <row r="476" spans="1:6" x14ac:dyDescent="0.25">
      <c r="A476" s="17" t="s">
        <v>767</v>
      </c>
      <c r="B476" s="17" t="s">
        <v>72</v>
      </c>
      <c r="C476" s="18">
        <v>2009</v>
      </c>
      <c r="D476" s="18">
        <v>2009</v>
      </c>
      <c r="E476" s="18">
        <f t="shared" si="8"/>
        <v>0</v>
      </c>
      <c r="F476" s="19" t="s">
        <v>1699</v>
      </c>
    </row>
    <row r="477" spans="1:6" x14ac:dyDescent="0.25">
      <c r="A477" s="17" t="s">
        <v>1380</v>
      </c>
      <c r="B477" s="17" t="s">
        <v>133</v>
      </c>
      <c r="C477" s="18">
        <v>2000</v>
      </c>
      <c r="D477" s="18">
        <v>2007</v>
      </c>
      <c r="E477" s="18">
        <f t="shared" si="8"/>
        <v>7</v>
      </c>
      <c r="F477" s="27" t="s">
        <v>1699</v>
      </c>
    </row>
    <row r="478" spans="1:6" x14ac:dyDescent="0.25">
      <c r="A478" s="17" t="s">
        <v>768</v>
      </c>
      <c r="B478" s="17" t="s">
        <v>47</v>
      </c>
      <c r="C478" s="18">
        <v>2003</v>
      </c>
      <c r="D478" s="18">
        <v>2003</v>
      </c>
      <c r="E478" s="18">
        <f t="shared" si="8"/>
        <v>0</v>
      </c>
      <c r="F478" s="17" t="s">
        <v>1699</v>
      </c>
    </row>
    <row r="479" spans="1:6" x14ac:dyDescent="0.25">
      <c r="A479" s="17" t="s">
        <v>769</v>
      </c>
      <c r="B479" s="17" t="s">
        <v>539</v>
      </c>
      <c r="C479" s="18">
        <v>2000</v>
      </c>
      <c r="D479" s="18">
        <v>2001</v>
      </c>
      <c r="E479" s="18">
        <f t="shared" si="8"/>
        <v>1</v>
      </c>
      <c r="F479" s="17" t="s">
        <v>1699</v>
      </c>
    </row>
    <row r="480" spans="1:6" x14ac:dyDescent="0.25">
      <c r="A480" s="17" t="s">
        <v>1381</v>
      </c>
      <c r="B480" s="17" t="s">
        <v>206</v>
      </c>
      <c r="C480" s="18">
        <v>2000</v>
      </c>
      <c r="D480" s="18">
        <v>2001</v>
      </c>
      <c r="E480" s="18">
        <f t="shared" si="8"/>
        <v>1</v>
      </c>
      <c r="F480" s="27" t="s">
        <v>1699</v>
      </c>
    </row>
    <row r="481" spans="1:6" x14ac:dyDescent="0.25">
      <c r="A481" s="17" t="s">
        <v>1382</v>
      </c>
      <c r="B481" s="17" t="s">
        <v>1383</v>
      </c>
      <c r="C481" s="18">
        <v>2011</v>
      </c>
      <c r="D481" s="18">
        <v>2011</v>
      </c>
      <c r="E481" s="18">
        <f t="shared" si="8"/>
        <v>0</v>
      </c>
      <c r="F481" s="27" t="s">
        <v>1699</v>
      </c>
    </row>
    <row r="482" spans="1:6" x14ac:dyDescent="0.25">
      <c r="A482" s="17" t="s">
        <v>770</v>
      </c>
      <c r="B482" s="17" t="s">
        <v>135</v>
      </c>
      <c r="C482" s="18">
        <v>2002</v>
      </c>
      <c r="D482" s="18">
        <v>2002</v>
      </c>
      <c r="E482" s="18">
        <f t="shared" si="8"/>
        <v>0</v>
      </c>
      <c r="F482" s="17" t="s">
        <v>1699</v>
      </c>
    </row>
    <row r="483" spans="1:6" x14ac:dyDescent="0.25">
      <c r="A483" s="17" t="s">
        <v>1384</v>
      </c>
      <c r="B483" s="17" t="s">
        <v>155</v>
      </c>
      <c r="C483" s="18">
        <v>2006</v>
      </c>
      <c r="D483" s="18">
        <v>2007</v>
      </c>
      <c r="E483" s="18">
        <f t="shared" si="8"/>
        <v>1</v>
      </c>
      <c r="F483" s="27" t="s">
        <v>1699</v>
      </c>
    </row>
    <row r="484" spans="1:6" x14ac:dyDescent="0.25">
      <c r="A484" s="17" t="s">
        <v>771</v>
      </c>
      <c r="B484" s="17" t="s">
        <v>424</v>
      </c>
      <c r="C484" s="18">
        <v>1999</v>
      </c>
      <c r="D484" s="18">
        <v>2004</v>
      </c>
      <c r="E484" s="18">
        <f t="shared" si="8"/>
        <v>5</v>
      </c>
      <c r="F484" s="19" t="s">
        <v>1699</v>
      </c>
    </row>
    <row r="485" spans="1:6" x14ac:dyDescent="0.25">
      <c r="A485" s="17" t="s">
        <v>771</v>
      </c>
      <c r="B485" s="17" t="s">
        <v>42</v>
      </c>
      <c r="C485" s="18">
        <v>2000</v>
      </c>
      <c r="D485" s="18">
        <v>2002</v>
      </c>
      <c r="E485" s="18">
        <f t="shared" si="8"/>
        <v>2</v>
      </c>
      <c r="F485" s="27" t="s">
        <v>1699</v>
      </c>
    </row>
    <row r="486" spans="1:6" x14ac:dyDescent="0.25">
      <c r="A486" s="17" t="s">
        <v>1385</v>
      </c>
      <c r="B486" s="17" t="s">
        <v>94</v>
      </c>
      <c r="C486" s="18">
        <v>2006</v>
      </c>
      <c r="D486" s="18">
        <v>2006</v>
      </c>
      <c r="E486" s="18">
        <f t="shared" si="8"/>
        <v>0</v>
      </c>
      <c r="F486" s="27" t="s">
        <v>1699</v>
      </c>
    </row>
    <row r="487" spans="1:6" x14ac:dyDescent="0.25">
      <c r="A487" s="17" t="s">
        <v>772</v>
      </c>
      <c r="B487" s="17" t="s">
        <v>146</v>
      </c>
      <c r="C487" s="18">
        <v>2016</v>
      </c>
      <c r="D487" s="18">
        <v>2021</v>
      </c>
      <c r="E487" s="18">
        <f t="shared" si="8"/>
        <v>5</v>
      </c>
      <c r="F487" s="19" t="s">
        <v>1699</v>
      </c>
    </row>
    <row r="488" spans="1:6" x14ac:dyDescent="0.25">
      <c r="A488" s="17" t="s">
        <v>98</v>
      </c>
      <c r="B488" s="17" t="s">
        <v>74</v>
      </c>
      <c r="C488" s="18">
        <v>2004</v>
      </c>
      <c r="D488" s="18">
        <v>2013</v>
      </c>
      <c r="E488" s="18">
        <f t="shared" si="8"/>
        <v>9</v>
      </c>
      <c r="F488" s="19" t="s">
        <v>1699</v>
      </c>
    </row>
    <row r="489" spans="1:6" x14ac:dyDescent="0.25">
      <c r="A489" s="27" t="s">
        <v>98</v>
      </c>
      <c r="B489" s="27" t="s">
        <v>99</v>
      </c>
      <c r="C489" s="28">
        <v>2024</v>
      </c>
      <c r="D489" s="18">
        <v>2025</v>
      </c>
      <c r="E489" s="28">
        <f t="shared" si="8"/>
        <v>1</v>
      </c>
      <c r="F489" s="92" t="s">
        <v>1699</v>
      </c>
    </row>
    <row r="490" spans="1:6" x14ac:dyDescent="0.25">
      <c r="A490" s="17" t="s">
        <v>1386</v>
      </c>
      <c r="B490" s="17" t="s">
        <v>198</v>
      </c>
      <c r="C490" s="18">
        <v>2017</v>
      </c>
      <c r="D490" s="18">
        <v>2022</v>
      </c>
      <c r="E490" s="18">
        <f t="shared" si="8"/>
        <v>5</v>
      </c>
      <c r="F490" s="27" t="s">
        <v>1699</v>
      </c>
    </row>
    <row r="491" spans="1:6" x14ac:dyDescent="0.25">
      <c r="A491" s="17" t="s">
        <v>1387</v>
      </c>
      <c r="B491" s="17" t="s">
        <v>38</v>
      </c>
      <c r="C491" s="18">
        <v>2016</v>
      </c>
      <c r="D491" s="18">
        <v>2016</v>
      </c>
      <c r="E491" s="18">
        <f t="shared" si="8"/>
        <v>0</v>
      </c>
      <c r="F491" s="27" t="s">
        <v>1699</v>
      </c>
    </row>
    <row r="492" spans="1:6" x14ac:dyDescent="0.25">
      <c r="A492" s="17" t="s">
        <v>773</v>
      </c>
      <c r="B492" s="17" t="s">
        <v>47</v>
      </c>
      <c r="C492" s="18">
        <v>2016</v>
      </c>
      <c r="D492" s="18">
        <v>2018</v>
      </c>
      <c r="E492" s="18">
        <f t="shared" si="8"/>
        <v>2</v>
      </c>
      <c r="F492" s="19" t="s">
        <v>1699</v>
      </c>
    </row>
    <row r="493" spans="1:6" x14ac:dyDescent="0.25">
      <c r="A493" s="17" t="s">
        <v>773</v>
      </c>
      <c r="B493" s="17" t="s">
        <v>12</v>
      </c>
      <c r="C493" s="18">
        <v>2001</v>
      </c>
      <c r="D493" s="18">
        <v>2007</v>
      </c>
      <c r="E493" s="18">
        <f t="shared" si="8"/>
        <v>6</v>
      </c>
      <c r="F493" s="19" t="s">
        <v>1699</v>
      </c>
    </row>
    <row r="494" spans="1:6" x14ac:dyDescent="0.25">
      <c r="A494" s="17" t="s">
        <v>773</v>
      </c>
      <c r="B494" s="17" t="s">
        <v>1388</v>
      </c>
      <c r="C494" s="18">
        <v>2004</v>
      </c>
      <c r="D494" s="18">
        <v>2014</v>
      </c>
      <c r="E494" s="18">
        <f t="shared" si="8"/>
        <v>10</v>
      </c>
      <c r="F494" s="27" t="s">
        <v>1699</v>
      </c>
    </row>
    <row r="495" spans="1:6" x14ac:dyDescent="0.25">
      <c r="A495" s="17" t="s">
        <v>774</v>
      </c>
      <c r="B495" s="17" t="s">
        <v>523</v>
      </c>
      <c r="C495" s="18">
        <v>2002</v>
      </c>
      <c r="D495" s="18">
        <v>2009</v>
      </c>
      <c r="E495" s="18">
        <f t="shared" si="8"/>
        <v>7</v>
      </c>
      <c r="F495" s="19" t="s">
        <v>1699</v>
      </c>
    </row>
    <row r="496" spans="1:6" x14ac:dyDescent="0.25">
      <c r="A496" s="17" t="s">
        <v>775</v>
      </c>
      <c r="B496" s="17" t="s">
        <v>262</v>
      </c>
      <c r="C496" s="18">
        <v>2003</v>
      </c>
      <c r="D496" s="18">
        <v>2004</v>
      </c>
      <c r="E496" s="18">
        <f t="shared" si="8"/>
        <v>1</v>
      </c>
      <c r="F496" s="19" t="s">
        <v>1699</v>
      </c>
    </row>
    <row r="497" spans="1:6" x14ac:dyDescent="0.25">
      <c r="A497" s="17" t="s">
        <v>1389</v>
      </c>
      <c r="B497" s="17" t="s">
        <v>1390</v>
      </c>
      <c r="C497" s="18">
        <v>2006</v>
      </c>
      <c r="D497" s="18">
        <v>2022</v>
      </c>
      <c r="E497" s="18">
        <f t="shared" si="8"/>
        <v>16</v>
      </c>
      <c r="F497" s="27" t="s">
        <v>1699</v>
      </c>
    </row>
    <row r="498" spans="1:6" x14ac:dyDescent="0.25">
      <c r="A498" s="17" t="s">
        <v>1391</v>
      </c>
      <c r="B498" s="17" t="s">
        <v>164</v>
      </c>
      <c r="C498" s="18">
        <v>2000</v>
      </c>
      <c r="D498" s="18">
        <v>2005</v>
      </c>
      <c r="E498" s="18">
        <f t="shared" si="8"/>
        <v>5</v>
      </c>
      <c r="F498" s="27" t="s">
        <v>1699</v>
      </c>
    </row>
    <row r="499" spans="1:6" x14ac:dyDescent="0.25">
      <c r="A499" s="27" t="s">
        <v>104</v>
      </c>
      <c r="B499" s="27" t="s">
        <v>105</v>
      </c>
      <c r="C499" s="28">
        <v>2022</v>
      </c>
      <c r="D499" s="18">
        <v>2025</v>
      </c>
      <c r="E499" s="28">
        <f t="shared" si="8"/>
        <v>3</v>
      </c>
      <c r="F499" s="27" t="s">
        <v>1699</v>
      </c>
    </row>
    <row r="500" spans="1:6" x14ac:dyDescent="0.25">
      <c r="A500" s="17" t="s">
        <v>776</v>
      </c>
      <c r="B500" s="17" t="s">
        <v>173</v>
      </c>
      <c r="C500" s="18">
        <v>2006</v>
      </c>
      <c r="D500" s="18">
        <v>2006</v>
      </c>
      <c r="E500" s="18">
        <f t="shared" si="8"/>
        <v>0</v>
      </c>
      <c r="F500" s="19" t="s">
        <v>1699</v>
      </c>
    </row>
    <row r="501" spans="1:6" x14ac:dyDescent="0.25">
      <c r="A501" s="17" t="s">
        <v>106</v>
      </c>
      <c r="B501" s="17" t="s">
        <v>303</v>
      </c>
      <c r="C501" s="18">
        <v>2001</v>
      </c>
      <c r="D501" s="18">
        <v>2001</v>
      </c>
      <c r="E501" s="18">
        <f t="shared" si="8"/>
        <v>0</v>
      </c>
      <c r="F501" s="19" t="s">
        <v>1699</v>
      </c>
    </row>
    <row r="502" spans="1:6" x14ac:dyDescent="0.25">
      <c r="A502" s="17" t="s">
        <v>106</v>
      </c>
      <c r="B502" s="17" t="s">
        <v>1392</v>
      </c>
      <c r="C502" s="18">
        <v>2007</v>
      </c>
      <c r="D502" s="18">
        <v>2007</v>
      </c>
      <c r="E502" s="18">
        <f t="shared" si="8"/>
        <v>0</v>
      </c>
      <c r="F502" s="27" t="s">
        <v>1699</v>
      </c>
    </row>
    <row r="503" spans="1:6" x14ac:dyDescent="0.25">
      <c r="A503" s="17" t="s">
        <v>777</v>
      </c>
      <c r="B503" s="17" t="s">
        <v>227</v>
      </c>
      <c r="C503" s="18">
        <v>2001</v>
      </c>
      <c r="D503" s="18">
        <v>2011</v>
      </c>
      <c r="E503" s="18">
        <f t="shared" si="8"/>
        <v>10</v>
      </c>
      <c r="F503" s="19" t="s">
        <v>1699</v>
      </c>
    </row>
    <row r="504" spans="1:6" x14ac:dyDescent="0.25">
      <c r="A504" s="17" t="s">
        <v>1393</v>
      </c>
      <c r="B504" s="17" t="s">
        <v>42</v>
      </c>
      <c r="C504" s="18">
        <v>2000</v>
      </c>
      <c r="D504" s="18">
        <v>2002</v>
      </c>
      <c r="E504" s="18">
        <f t="shared" si="8"/>
        <v>2</v>
      </c>
      <c r="F504" s="19" t="s">
        <v>1699</v>
      </c>
    </row>
    <row r="505" spans="1:6" x14ac:dyDescent="0.25">
      <c r="A505" s="17" t="s">
        <v>1393</v>
      </c>
      <c r="B505" s="17" t="s">
        <v>109</v>
      </c>
      <c r="C505" s="18">
        <v>2000</v>
      </c>
      <c r="D505" s="18">
        <v>2007</v>
      </c>
      <c r="E505" s="18">
        <f t="shared" si="8"/>
        <v>7</v>
      </c>
      <c r="F505" s="27" t="s">
        <v>1699</v>
      </c>
    </row>
    <row r="506" spans="1:6" x14ac:dyDescent="0.25">
      <c r="A506" s="17" t="s">
        <v>1394</v>
      </c>
      <c r="B506" s="17" t="s">
        <v>170</v>
      </c>
      <c r="C506" s="18">
        <v>2000</v>
      </c>
      <c r="D506" s="18">
        <v>2003</v>
      </c>
      <c r="E506" s="18">
        <f t="shared" si="8"/>
        <v>3</v>
      </c>
      <c r="F506" s="27" t="s">
        <v>1699</v>
      </c>
    </row>
    <row r="507" spans="1:6" x14ac:dyDescent="0.25">
      <c r="A507" s="17" t="s">
        <v>1395</v>
      </c>
      <c r="B507" s="17" t="s">
        <v>1396</v>
      </c>
      <c r="C507" s="18">
        <v>2000</v>
      </c>
      <c r="D507" s="18">
        <v>2018</v>
      </c>
      <c r="E507" s="18">
        <f t="shared" si="8"/>
        <v>18</v>
      </c>
      <c r="F507" s="27" t="s">
        <v>1699</v>
      </c>
    </row>
    <row r="508" spans="1:6" x14ac:dyDescent="0.25">
      <c r="A508" s="17" t="s">
        <v>778</v>
      </c>
      <c r="B508" s="17" t="s">
        <v>264</v>
      </c>
      <c r="C508" s="18">
        <v>2011</v>
      </c>
      <c r="D508" s="18">
        <v>2012</v>
      </c>
      <c r="E508" s="18">
        <f t="shared" si="8"/>
        <v>1</v>
      </c>
      <c r="F508" s="19" t="s">
        <v>1699</v>
      </c>
    </row>
    <row r="509" spans="1:6" x14ac:dyDescent="0.25">
      <c r="A509" s="17" t="s">
        <v>108</v>
      </c>
      <c r="B509" s="17" t="s">
        <v>201</v>
      </c>
      <c r="C509" s="18">
        <v>2017</v>
      </c>
      <c r="D509" s="18">
        <v>2025</v>
      </c>
      <c r="E509" s="18">
        <f t="shared" si="8"/>
        <v>8</v>
      </c>
      <c r="F509" s="85" t="s">
        <v>1699</v>
      </c>
    </row>
    <row r="510" spans="1:6" x14ac:dyDescent="0.25">
      <c r="A510" s="17" t="s">
        <v>779</v>
      </c>
      <c r="B510" s="17" t="s">
        <v>33</v>
      </c>
      <c r="C510" s="18">
        <v>2001</v>
      </c>
      <c r="D510" s="18">
        <v>2001</v>
      </c>
      <c r="E510" s="18">
        <f t="shared" si="8"/>
        <v>0</v>
      </c>
      <c r="F510" s="19" t="s">
        <v>1699</v>
      </c>
    </row>
    <row r="511" spans="1:6" x14ac:dyDescent="0.25">
      <c r="A511" s="17" t="s">
        <v>1397</v>
      </c>
      <c r="B511" s="17" t="s">
        <v>1398</v>
      </c>
      <c r="C511" s="18">
        <v>2001</v>
      </c>
      <c r="D511" s="18">
        <v>2002</v>
      </c>
      <c r="E511" s="18">
        <f t="shared" si="8"/>
        <v>1</v>
      </c>
      <c r="F511" s="27" t="s">
        <v>1699</v>
      </c>
    </row>
    <row r="512" spans="1:6" x14ac:dyDescent="0.25">
      <c r="A512" s="17" t="s">
        <v>780</v>
      </c>
      <c r="B512" s="17" t="s">
        <v>781</v>
      </c>
      <c r="C512" s="18">
        <v>2008</v>
      </c>
      <c r="D512" s="18">
        <v>2021</v>
      </c>
      <c r="E512" s="18">
        <f t="shared" si="8"/>
        <v>13</v>
      </c>
      <c r="F512" s="19" t="s">
        <v>1699</v>
      </c>
    </row>
    <row r="513" spans="1:6" x14ac:dyDescent="0.25">
      <c r="A513" s="17" t="s">
        <v>780</v>
      </c>
      <c r="B513" s="17" t="s">
        <v>322</v>
      </c>
      <c r="C513" s="18">
        <v>2009</v>
      </c>
      <c r="D513" s="18">
        <v>2010</v>
      </c>
      <c r="E513" s="18">
        <f t="shared" si="8"/>
        <v>1</v>
      </c>
      <c r="F513" s="27" t="s">
        <v>1699</v>
      </c>
    </row>
    <row r="514" spans="1:6" x14ac:dyDescent="0.25">
      <c r="A514" s="17" t="s">
        <v>780</v>
      </c>
      <c r="B514" s="17" t="s">
        <v>42</v>
      </c>
      <c r="C514" s="18">
        <v>2009</v>
      </c>
      <c r="D514" s="18">
        <v>2010</v>
      </c>
      <c r="E514" s="18">
        <f t="shared" ref="E514:E577" si="9">D514-C514</f>
        <v>1</v>
      </c>
      <c r="F514" s="27" t="s">
        <v>1699</v>
      </c>
    </row>
    <row r="515" spans="1:6" x14ac:dyDescent="0.25">
      <c r="A515" s="17" t="s">
        <v>728</v>
      </c>
      <c r="B515" s="17" t="s">
        <v>678</v>
      </c>
      <c r="C515" s="18">
        <v>2002</v>
      </c>
      <c r="D515" s="18">
        <v>2006</v>
      </c>
      <c r="E515" s="18">
        <f t="shared" si="9"/>
        <v>4</v>
      </c>
      <c r="F515" s="19" t="s">
        <v>1699</v>
      </c>
    </row>
    <row r="516" spans="1:6" x14ac:dyDescent="0.25">
      <c r="A516" s="17" t="s">
        <v>1399</v>
      </c>
      <c r="B516" s="17" t="s">
        <v>1400</v>
      </c>
      <c r="C516" s="18">
        <v>2020</v>
      </c>
      <c r="D516" s="18">
        <v>2023</v>
      </c>
      <c r="E516" s="18">
        <f t="shared" si="9"/>
        <v>3</v>
      </c>
      <c r="F516" s="27" t="s">
        <v>1699</v>
      </c>
    </row>
    <row r="517" spans="1:6" x14ac:dyDescent="0.25">
      <c r="A517" s="17" t="s">
        <v>782</v>
      </c>
      <c r="B517" s="17" t="s">
        <v>783</v>
      </c>
      <c r="C517" s="18">
        <v>2000</v>
      </c>
      <c r="D517" s="18">
        <v>2008</v>
      </c>
      <c r="E517" s="18">
        <f t="shared" si="9"/>
        <v>8</v>
      </c>
      <c r="F517" s="19" t="s">
        <v>1699</v>
      </c>
    </row>
    <row r="518" spans="1:6" x14ac:dyDescent="0.25">
      <c r="A518" s="17" t="s">
        <v>784</v>
      </c>
      <c r="B518" s="17" t="s">
        <v>758</v>
      </c>
      <c r="C518" s="18">
        <v>2003</v>
      </c>
      <c r="D518" s="18">
        <v>2006</v>
      </c>
      <c r="E518" s="18">
        <f t="shared" si="9"/>
        <v>3</v>
      </c>
      <c r="F518" s="19" t="s">
        <v>1699</v>
      </c>
    </row>
    <row r="519" spans="1:6" x14ac:dyDescent="0.25">
      <c r="A519" s="17" t="s">
        <v>1401</v>
      </c>
      <c r="B519" s="17" t="s">
        <v>101</v>
      </c>
      <c r="C519" s="18">
        <v>2000</v>
      </c>
      <c r="D519" s="18">
        <v>2002</v>
      </c>
      <c r="E519" s="18">
        <f t="shared" si="9"/>
        <v>2</v>
      </c>
      <c r="F519" s="27" t="s">
        <v>1699</v>
      </c>
    </row>
    <row r="520" spans="1:6" x14ac:dyDescent="0.25">
      <c r="A520" s="17" t="s">
        <v>785</v>
      </c>
      <c r="B520" s="17" t="s">
        <v>786</v>
      </c>
      <c r="C520" s="18">
        <v>2009</v>
      </c>
      <c r="D520" s="18">
        <v>2012</v>
      </c>
      <c r="E520" s="18">
        <f t="shared" si="9"/>
        <v>3</v>
      </c>
      <c r="F520" s="19" t="s">
        <v>1699</v>
      </c>
    </row>
    <row r="521" spans="1:6" x14ac:dyDescent="0.25">
      <c r="A521" s="37" t="s">
        <v>787</v>
      </c>
      <c r="B521" s="37" t="s">
        <v>105</v>
      </c>
      <c r="C521" s="38">
        <v>2003</v>
      </c>
      <c r="D521" s="38">
        <v>2004</v>
      </c>
      <c r="E521" s="18">
        <f t="shared" si="9"/>
        <v>1</v>
      </c>
      <c r="F521" s="37" t="s">
        <v>1699</v>
      </c>
    </row>
    <row r="522" spans="1:6" x14ac:dyDescent="0.25">
      <c r="A522" s="17" t="s">
        <v>788</v>
      </c>
      <c r="B522" s="17" t="s">
        <v>789</v>
      </c>
      <c r="C522" s="18">
        <v>1999</v>
      </c>
      <c r="D522" s="18">
        <v>2014</v>
      </c>
      <c r="E522" s="18">
        <f t="shared" si="9"/>
        <v>15</v>
      </c>
      <c r="F522" s="19" t="s">
        <v>1699</v>
      </c>
    </row>
    <row r="523" spans="1:6" x14ac:dyDescent="0.25">
      <c r="A523" s="17" t="s">
        <v>110</v>
      </c>
      <c r="B523" s="17" t="s">
        <v>111</v>
      </c>
      <c r="C523" s="18">
        <v>1999</v>
      </c>
      <c r="D523" s="18">
        <v>2003</v>
      </c>
      <c r="E523" s="18">
        <f t="shared" si="9"/>
        <v>4</v>
      </c>
      <c r="F523" s="19" t="s">
        <v>1699</v>
      </c>
    </row>
    <row r="524" spans="1:6" x14ac:dyDescent="0.25">
      <c r="A524" s="17" t="s">
        <v>110</v>
      </c>
      <c r="B524" s="17" t="s">
        <v>790</v>
      </c>
      <c r="C524" s="18">
        <v>2001</v>
      </c>
      <c r="D524" s="18">
        <v>2017</v>
      </c>
      <c r="E524" s="18">
        <f t="shared" si="9"/>
        <v>16</v>
      </c>
      <c r="F524" s="19" t="s">
        <v>1699</v>
      </c>
    </row>
    <row r="525" spans="1:6" x14ac:dyDescent="0.25">
      <c r="A525" s="17" t="s">
        <v>1402</v>
      </c>
      <c r="B525" s="17" t="s">
        <v>5</v>
      </c>
      <c r="C525" s="18">
        <v>2000</v>
      </c>
      <c r="D525" s="18">
        <v>2014</v>
      </c>
      <c r="E525" s="18">
        <f t="shared" si="9"/>
        <v>14</v>
      </c>
      <c r="F525" s="27" t="s">
        <v>1699</v>
      </c>
    </row>
    <row r="526" spans="1:6" x14ac:dyDescent="0.25">
      <c r="A526" s="17" t="s">
        <v>791</v>
      </c>
      <c r="B526" s="17" t="s">
        <v>176</v>
      </c>
      <c r="C526" s="18">
        <v>2007</v>
      </c>
      <c r="D526" s="18">
        <v>2008</v>
      </c>
      <c r="E526" s="18">
        <f t="shared" si="9"/>
        <v>1</v>
      </c>
      <c r="F526" s="19" t="s">
        <v>1699</v>
      </c>
    </row>
    <row r="527" spans="1:6" x14ac:dyDescent="0.25">
      <c r="A527" s="17" t="s">
        <v>1403</v>
      </c>
      <c r="B527" s="17" t="s">
        <v>274</v>
      </c>
      <c r="C527" s="18">
        <v>2000</v>
      </c>
      <c r="D527" s="18">
        <v>2005</v>
      </c>
      <c r="E527" s="18">
        <f t="shared" si="9"/>
        <v>5</v>
      </c>
      <c r="F527" s="27" t="s">
        <v>1699</v>
      </c>
    </row>
    <row r="528" spans="1:6" x14ac:dyDescent="0.25">
      <c r="A528" s="17" t="s">
        <v>792</v>
      </c>
      <c r="B528" s="17" t="s">
        <v>593</v>
      </c>
      <c r="C528" s="18">
        <v>2020</v>
      </c>
      <c r="D528" s="18">
        <v>2020</v>
      </c>
      <c r="E528" s="18">
        <f t="shared" si="9"/>
        <v>0</v>
      </c>
      <c r="F528" s="19" t="s">
        <v>1699</v>
      </c>
    </row>
    <row r="529" spans="1:6" x14ac:dyDescent="0.25">
      <c r="A529" s="17" t="s">
        <v>792</v>
      </c>
      <c r="B529" s="17" t="s">
        <v>42</v>
      </c>
      <c r="C529" s="18">
        <v>2004</v>
      </c>
      <c r="D529" s="18">
        <v>2004</v>
      </c>
      <c r="E529" s="18">
        <f t="shared" si="9"/>
        <v>0</v>
      </c>
      <c r="F529" s="27" t="s">
        <v>1699</v>
      </c>
    </row>
    <row r="530" spans="1:6" x14ac:dyDescent="0.25">
      <c r="A530" s="17" t="s">
        <v>792</v>
      </c>
      <c r="B530" s="17" t="s">
        <v>432</v>
      </c>
      <c r="C530" s="18">
        <v>2006</v>
      </c>
      <c r="D530" s="18">
        <v>2007</v>
      </c>
      <c r="E530" s="18">
        <f t="shared" si="9"/>
        <v>1</v>
      </c>
      <c r="F530" s="27" t="s">
        <v>1699</v>
      </c>
    </row>
    <row r="531" spans="1:6" x14ac:dyDescent="0.25">
      <c r="A531" s="17" t="s">
        <v>1404</v>
      </c>
      <c r="B531" s="17" t="s">
        <v>164</v>
      </c>
      <c r="C531" s="18">
        <v>2022</v>
      </c>
      <c r="D531" s="18">
        <v>2023</v>
      </c>
      <c r="E531" s="18">
        <f t="shared" si="9"/>
        <v>1</v>
      </c>
      <c r="F531" s="27" t="s">
        <v>1699</v>
      </c>
    </row>
    <row r="532" spans="1:6" x14ac:dyDescent="0.25">
      <c r="A532" s="17" t="s">
        <v>793</v>
      </c>
      <c r="B532" s="17" t="s">
        <v>322</v>
      </c>
      <c r="C532" s="18">
        <v>2000</v>
      </c>
      <c r="D532" s="18">
        <v>2006</v>
      </c>
      <c r="E532" s="18">
        <f t="shared" si="9"/>
        <v>6</v>
      </c>
      <c r="F532" s="19" t="s">
        <v>1699</v>
      </c>
    </row>
    <row r="533" spans="1:6" x14ac:dyDescent="0.25">
      <c r="A533" s="17" t="s">
        <v>105</v>
      </c>
      <c r="B533" s="17" t="s">
        <v>794</v>
      </c>
      <c r="C533" s="18">
        <v>2007</v>
      </c>
      <c r="D533" s="18">
        <v>2008</v>
      </c>
      <c r="E533" s="18">
        <f t="shared" si="9"/>
        <v>1</v>
      </c>
      <c r="F533" s="19" t="s">
        <v>1699</v>
      </c>
    </row>
    <row r="534" spans="1:6" x14ac:dyDescent="0.25">
      <c r="A534" s="17" t="s">
        <v>105</v>
      </c>
      <c r="B534" s="17" t="s">
        <v>795</v>
      </c>
      <c r="C534" s="18">
        <v>2011</v>
      </c>
      <c r="D534" s="18">
        <v>2013</v>
      </c>
      <c r="E534" s="18">
        <f t="shared" si="9"/>
        <v>2</v>
      </c>
      <c r="F534" s="19" t="s">
        <v>1699</v>
      </c>
    </row>
    <row r="535" spans="1:6" x14ac:dyDescent="0.25">
      <c r="A535" s="17" t="s">
        <v>1405</v>
      </c>
      <c r="B535" s="17" t="s">
        <v>539</v>
      </c>
      <c r="C535" s="18">
        <v>2000</v>
      </c>
      <c r="D535" s="18">
        <v>2006</v>
      </c>
      <c r="E535" s="18">
        <f t="shared" si="9"/>
        <v>6</v>
      </c>
      <c r="F535" s="27" t="s">
        <v>1699</v>
      </c>
    </row>
    <row r="536" spans="1:6" x14ac:dyDescent="0.25">
      <c r="A536" s="27" t="s">
        <v>115</v>
      </c>
      <c r="B536" s="27" t="s">
        <v>116</v>
      </c>
      <c r="C536" s="28">
        <v>2021</v>
      </c>
      <c r="D536" s="18">
        <v>2025</v>
      </c>
      <c r="E536" s="28">
        <f t="shared" si="9"/>
        <v>4</v>
      </c>
      <c r="F536" s="112" t="s">
        <v>1699</v>
      </c>
    </row>
    <row r="537" spans="1:6" x14ac:dyDescent="0.25">
      <c r="A537" s="17" t="s">
        <v>796</v>
      </c>
      <c r="B537" s="17" t="s">
        <v>64</v>
      </c>
      <c r="C537" s="18">
        <v>2000</v>
      </c>
      <c r="D537" s="18">
        <v>2001</v>
      </c>
      <c r="E537" s="18">
        <f t="shared" si="9"/>
        <v>1</v>
      </c>
      <c r="F537" s="19" t="s">
        <v>1699</v>
      </c>
    </row>
    <row r="538" spans="1:6" x14ac:dyDescent="0.25">
      <c r="A538" s="17" t="s">
        <v>1406</v>
      </c>
      <c r="B538" s="17" t="s">
        <v>181</v>
      </c>
      <c r="C538" s="18">
        <v>2000</v>
      </c>
      <c r="D538" s="18">
        <v>2002</v>
      </c>
      <c r="E538" s="18">
        <f t="shared" si="9"/>
        <v>2</v>
      </c>
      <c r="F538" s="19" t="s">
        <v>1699</v>
      </c>
    </row>
    <row r="539" spans="1:6" x14ac:dyDescent="0.25">
      <c r="A539" s="17" t="s">
        <v>117</v>
      </c>
      <c r="B539" s="17" t="s">
        <v>78</v>
      </c>
      <c r="C539" s="18">
        <v>2003</v>
      </c>
      <c r="D539" s="18">
        <v>2011</v>
      </c>
      <c r="E539" s="18">
        <f t="shared" si="9"/>
        <v>8</v>
      </c>
      <c r="F539" s="27" t="s">
        <v>1699</v>
      </c>
    </row>
    <row r="540" spans="1:6" x14ac:dyDescent="0.25">
      <c r="A540" s="17" t="s">
        <v>117</v>
      </c>
      <c r="B540" s="17" t="s">
        <v>553</v>
      </c>
      <c r="C540" s="18">
        <v>2003</v>
      </c>
      <c r="D540" s="18">
        <v>2012</v>
      </c>
      <c r="E540" s="18">
        <f t="shared" si="9"/>
        <v>9</v>
      </c>
      <c r="F540" s="27" t="s">
        <v>1699</v>
      </c>
    </row>
    <row r="541" spans="1:6" x14ac:dyDescent="0.25">
      <c r="A541" s="17" t="s">
        <v>682</v>
      </c>
      <c r="B541" s="17" t="s">
        <v>683</v>
      </c>
      <c r="C541" s="18">
        <v>2002</v>
      </c>
      <c r="D541" s="18">
        <v>2025</v>
      </c>
      <c r="E541" s="18">
        <f t="shared" si="9"/>
        <v>23</v>
      </c>
      <c r="F541" s="118" t="s">
        <v>1699</v>
      </c>
    </row>
    <row r="542" spans="1:6" x14ac:dyDescent="0.25">
      <c r="A542" s="17" t="s">
        <v>1407</v>
      </c>
      <c r="B542" s="17" t="s">
        <v>1408</v>
      </c>
      <c r="C542" s="18">
        <v>2002</v>
      </c>
      <c r="D542" s="18">
        <v>2002</v>
      </c>
      <c r="E542" s="18">
        <f t="shared" si="9"/>
        <v>0</v>
      </c>
      <c r="F542" s="19" t="s">
        <v>1699</v>
      </c>
    </row>
    <row r="543" spans="1:6" x14ac:dyDescent="0.25">
      <c r="A543" s="17" t="s">
        <v>326</v>
      </c>
      <c r="B543" s="17" t="s">
        <v>164</v>
      </c>
      <c r="C543" s="18">
        <v>2021</v>
      </c>
      <c r="D543" s="18">
        <v>2021</v>
      </c>
      <c r="E543" s="18">
        <f t="shared" si="9"/>
        <v>0</v>
      </c>
      <c r="F543" s="19" t="s">
        <v>1699</v>
      </c>
    </row>
    <row r="544" spans="1:6" x14ac:dyDescent="0.25">
      <c r="A544" s="17" t="s">
        <v>326</v>
      </c>
      <c r="B544" s="17" t="s">
        <v>206</v>
      </c>
      <c r="C544" s="18">
        <v>2005</v>
      </c>
      <c r="D544" s="18">
        <v>2005</v>
      </c>
      <c r="E544" s="18">
        <f t="shared" si="9"/>
        <v>0</v>
      </c>
      <c r="F544" s="19" t="s">
        <v>1699</v>
      </c>
    </row>
    <row r="545" spans="1:6" x14ac:dyDescent="0.25">
      <c r="A545" s="17" t="s">
        <v>326</v>
      </c>
      <c r="B545" s="17" t="s">
        <v>301</v>
      </c>
      <c r="C545" s="18">
        <v>1998</v>
      </c>
      <c r="D545" s="18">
        <v>2001</v>
      </c>
      <c r="E545" s="18">
        <f t="shared" si="9"/>
        <v>3</v>
      </c>
      <c r="F545" s="17" t="s">
        <v>1699</v>
      </c>
    </row>
    <row r="546" spans="1:6" x14ac:dyDescent="0.25">
      <c r="A546" s="17" t="s">
        <v>326</v>
      </c>
      <c r="B546" s="17" t="s">
        <v>322</v>
      </c>
      <c r="C546" s="18">
        <v>2000</v>
      </c>
      <c r="D546" s="18">
        <v>2001</v>
      </c>
      <c r="E546" s="18">
        <f t="shared" si="9"/>
        <v>1</v>
      </c>
      <c r="F546" s="27" t="s">
        <v>1699</v>
      </c>
    </row>
    <row r="547" spans="1:6" x14ac:dyDescent="0.25">
      <c r="A547" s="17" t="s">
        <v>326</v>
      </c>
      <c r="B547" s="17" t="s">
        <v>64</v>
      </c>
      <c r="C547" s="18">
        <v>2009</v>
      </c>
      <c r="D547" s="18">
        <v>2011</v>
      </c>
      <c r="E547" s="18">
        <f t="shared" si="9"/>
        <v>2</v>
      </c>
      <c r="F547" s="27" t="s">
        <v>1699</v>
      </c>
    </row>
    <row r="548" spans="1:6" x14ac:dyDescent="0.25">
      <c r="A548" s="17" t="s">
        <v>327</v>
      </c>
      <c r="B548" s="17" t="s">
        <v>797</v>
      </c>
      <c r="C548" s="18">
        <v>2010</v>
      </c>
      <c r="D548" s="18">
        <v>2010</v>
      </c>
      <c r="E548" s="18">
        <f t="shared" si="9"/>
        <v>0</v>
      </c>
      <c r="F548" s="17" t="s">
        <v>1699</v>
      </c>
    </row>
    <row r="549" spans="1:6" x14ac:dyDescent="0.25">
      <c r="A549" s="17" t="s">
        <v>327</v>
      </c>
      <c r="B549" s="17" t="s">
        <v>619</v>
      </c>
      <c r="C549" s="18">
        <v>2021</v>
      </c>
      <c r="D549" s="18">
        <v>2022</v>
      </c>
      <c r="E549" s="18">
        <f t="shared" si="9"/>
        <v>1</v>
      </c>
      <c r="F549" s="19" t="s">
        <v>1699</v>
      </c>
    </row>
    <row r="550" spans="1:6" x14ac:dyDescent="0.25">
      <c r="A550" s="17" t="s">
        <v>327</v>
      </c>
      <c r="B550" s="17" t="s">
        <v>593</v>
      </c>
      <c r="C550" s="18">
        <v>2000</v>
      </c>
      <c r="D550" s="18">
        <v>2001</v>
      </c>
      <c r="E550" s="18">
        <f t="shared" si="9"/>
        <v>1</v>
      </c>
      <c r="F550" s="27" t="s">
        <v>1699</v>
      </c>
    </row>
    <row r="551" spans="1:6" x14ac:dyDescent="0.25">
      <c r="A551" s="17" t="s">
        <v>327</v>
      </c>
      <c r="B551" s="17" t="s">
        <v>92</v>
      </c>
      <c r="C551" s="18">
        <v>2000</v>
      </c>
      <c r="D551" s="18">
        <v>2004</v>
      </c>
      <c r="E551" s="18">
        <f t="shared" si="9"/>
        <v>4</v>
      </c>
      <c r="F551" s="27" t="s">
        <v>1699</v>
      </c>
    </row>
    <row r="552" spans="1:6" x14ac:dyDescent="0.25">
      <c r="A552" s="17" t="s">
        <v>1409</v>
      </c>
      <c r="B552" s="17" t="s">
        <v>1410</v>
      </c>
      <c r="C552" s="18">
        <v>2000</v>
      </c>
      <c r="D552" s="18">
        <v>2008</v>
      </c>
      <c r="E552" s="18">
        <f t="shared" si="9"/>
        <v>8</v>
      </c>
      <c r="F552" s="27" t="s">
        <v>1699</v>
      </c>
    </row>
    <row r="553" spans="1:6" x14ac:dyDescent="0.25">
      <c r="A553" s="17" t="s">
        <v>798</v>
      </c>
      <c r="B553" s="17" t="s">
        <v>146</v>
      </c>
      <c r="C553" s="18">
        <v>2003</v>
      </c>
      <c r="D553" s="18">
        <v>2004</v>
      </c>
      <c r="E553" s="18">
        <f t="shared" si="9"/>
        <v>1</v>
      </c>
      <c r="F553" s="19" t="s">
        <v>1699</v>
      </c>
    </row>
    <row r="554" spans="1:6" x14ac:dyDescent="0.25">
      <c r="A554" s="17" t="s">
        <v>799</v>
      </c>
      <c r="B554" s="17" t="s">
        <v>593</v>
      </c>
      <c r="C554" s="18">
        <v>2003</v>
      </c>
      <c r="D554" s="18">
        <v>2007</v>
      </c>
      <c r="E554" s="18">
        <f t="shared" si="9"/>
        <v>4</v>
      </c>
      <c r="F554" s="19" t="s">
        <v>1699</v>
      </c>
    </row>
    <row r="555" spans="1:6" x14ac:dyDescent="0.25">
      <c r="A555" s="17" t="s">
        <v>800</v>
      </c>
      <c r="B555" s="17" t="s">
        <v>801</v>
      </c>
      <c r="C555" s="18">
        <v>2002</v>
      </c>
      <c r="D555" s="18">
        <v>2011</v>
      </c>
      <c r="E555" s="18">
        <f t="shared" si="9"/>
        <v>9</v>
      </c>
      <c r="F555" s="19" t="s">
        <v>1699</v>
      </c>
    </row>
    <row r="556" spans="1:6" x14ac:dyDescent="0.25">
      <c r="A556" s="17" t="s">
        <v>1411</v>
      </c>
      <c r="B556" s="17" t="s">
        <v>58</v>
      </c>
      <c r="C556" s="18">
        <v>2000</v>
      </c>
      <c r="D556" s="18">
        <v>2006</v>
      </c>
      <c r="E556" s="18">
        <f t="shared" si="9"/>
        <v>6</v>
      </c>
      <c r="F556" s="27" t="s">
        <v>1699</v>
      </c>
    </row>
    <row r="557" spans="1:6" x14ac:dyDescent="0.25">
      <c r="A557" s="17" t="s">
        <v>1412</v>
      </c>
      <c r="B557" s="17" t="s">
        <v>1413</v>
      </c>
      <c r="C557" s="18">
        <v>2011</v>
      </c>
      <c r="D557" s="18">
        <v>2014</v>
      </c>
      <c r="E557" s="18">
        <f t="shared" si="9"/>
        <v>3</v>
      </c>
      <c r="F557" s="27" t="s">
        <v>1699</v>
      </c>
    </row>
    <row r="558" spans="1:6" x14ac:dyDescent="0.25">
      <c r="A558" s="17" t="s">
        <v>1414</v>
      </c>
      <c r="B558" s="17" t="s">
        <v>40</v>
      </c>
      <c r="C558" s="18">
        <v>2000</v>
      </c>
      <c r="D558" s="18">
        <v>2008</v>
      </c>
      <c r="E558" s="18">
        <f t="shared" si="9"/>
        <v>8</v>
      </c>
      <c r="F558" s="27" t="s">
        <v>1699</v>
      </c>
    </row>
    <row r="559" spans="1:6" x14ac:dyDescent="0.25">
      <c r="A559" s="17" t="s">
        <v>1415</v>
      </c>
      <c r="B559" s="17" t="s">
        <v>146</v>
      </c>
      <c r="C559" s="18">
        <v>2003</v>
      </c>
      <c r="D559" s="18">
        <v>2004</v>
      </c>
      <c r="E559" s="18">
        <f t="shared" si="9"/>
        <v>1</v>
      </c>
      <c r="F559" s="27" t="s">
        <v>1699</v>
      </c>
    </row>
    <row r="560" spans="1:6" x14ac:dyDescent="0.25">
      <c r="A560" s="17" t="s">
        <v>802</v>
      </c>
      <c r="B560" s="17" t="s">
        <v>112</v>
      </c>
      <c r="C560" s="18">
        <v>2011</v>
      </c>
      <c r="D560" s="18">
        <v>2012</v>
      </c>
      <c r="E560" s="18">
        <f t="shared" si="9"/>
        <v>1</v>
      </c>
      <c r="F560" s="19" t="s">
        <v>1699</v>
      </c>
    </row>
    <row r="561" spans="1:6" x14ac:dyDescent="0.25">
      <c r="A561" s="17" t="s">
        <v>328</v>
      </c>
      <c r="B561" s="17" t="s">
        <v>170</v>
      </c>
      <c r="C561" s="18">
        <v>1998</v>
      </c>
      <c r="D561" s="18">
        <v>2001</v>
      </c>
      <c r="E561" s="18">
        <f t="shared" si="9"/>
        <v>3</v>
      </c>
      <c r="F561" s="17" t="s">
        <v>1699</v>
      </c>
    </row>
    <row r="562" spans="1:6" x14ac:dyDescent="0.25">
      <c r="A562" s="17" t="s">
        <v>328</v>
      </c>
      <c r="B562" s="17" t="s">
        <v>217</v>
      </c>
      <c r="C562" s="18">
        <v>2000</v>
      </c>
      <c r="D562" s="18">
        <v>2009</v>
      </c>
      <c r="E562" s="18">
        <f t="shared" si="9"/>
        <v>9</v>
      </c>
      <c r="F562" s="27" t="s">
        <v>1699</v>
      </c>
    </row>
    <row r="563" spans="1:6" x14ac:dyDescent="0.25">
      <c r="A563" s="17" t="s">
        <v>1416</v>
      </c>
      <c r="B563" s="17" t="s">
        <v>740</v>
      </c>
      <c r="C563" s="18">
        <v>2016</v>
      </c>
      <c r="D563" s="18">
        <v>2019</v>
      </c>
      <c r="E563" s="18">
        <f t="shared" si="9"/>
        <v>3</v>
      </c>
      <c r="F563" s="27" t="s">
        <v>1699</v>
      </c>
    </row>
    <row r="564" spans="1:6" x14ac:dyDescent="0.25">
      <c r="A564" s="17" t="s">
        <v>388</v>
      </c>
      <c r="B564" s="17" t="s">
        <v>361</v>
      </c>
      <c r="C564" s="18">
        <v>2021</v>
      </c>
      <c r="D564" s="18">
        <v>2021</v>
      </c>
      <c r="E564" s="18">
        <f t="shared" si="9"/>
        <v>0</v>
      </c>
      <c r="F564" s="19" t="s">
        <v>1699</v>
      </c>
    </row>
    <row r="565" spans="1:6" x14ac:dyDescent="0.25">
      <c r="A565" s="17" t="s">
        <v>803</v>
      </c>
      <c r="B565" s="17" t="s">
        <v>92</v>
      </c>
      <c r="C565" s="18">
        <v>2002</v>
      </c>
      <c r="D565" s="18">
        <v>2002</v>
      </c>
      <c r="E565" s="18">
        <f t="shared" si="9"/>
        <v>0</v>
      </c>
      <c r="F565" s="17" t="s">
        <v>1699</v>
      </c>
    </row>
    <row r="566" spans="1:6" x14ac:dyDescent="0.25">
      <c r="A566" s="17" t="s">
        <v>804</v>
      </c>
      <c r="B566" s="17" t="s">
        <v>206</v>
      </c>
      <c r="C566" s="18">
        <v>2004</v>
      </c>
      <c r="D566" s="18">
        <v>2011</v>
      </c>
      <c r="E566" s="18">
        <f t="shared" si="9"/>
        <v>7</v>
      </c>
      <c r="F566" s="19" t="s">
        <v>1699</v>
      </c>
    </row>
    <row r="567" spans="1:6" x14ac:dyDescent="0.25">
      <c r="A567" s="17" t="s">
        <v>805</v>
      </c>
      <c r="B567" s="17" t="s">
        <v>92</v>
      </c>
      <c r="C567" s="18">
        <v>2000</v>
      </c>
      <c r="D567" s="18">
        <v>2008</v>
      </c>
      <c r="E567" s="18">
        <f t="shared" si="9"/>
        <v>8</v>
      </c>
      <c r="F567" s="19" t="s">
        <v>1699</v>
      </c>
    </row>
    <row r="568" spans="1:6" x14ac:dyDescent="0.25">
      <c r="A568" s="17" t="s">
        <v>1417</v>
      </c>
      <c r="B568" s="17" t="s">
        <v>162</v>
      </c>
      <c r="C568" s="18">
        <v>2010</v>
      </c>
      <c r="D568" s="18">
        <v>2010</v>
      </c>
      <c r="E568" s="18">
        <f t="shared" si="9"/>
        <v>0</v>
      </c>
      <c r="F568" s="27" t="s">
        <v>1699</v>
      </c>
    </row>
    <row r="569" spans="1:6" x14ac:dyDescent="0.25">
      <c r="A569" s="17" t="s">
        <v>1418</v>
      </c>
      <c r="B569" s="17" t="s">
        <v>1419</v>
      </c>
      <c r="C569" s="18">
        <v>2012</v>
      </c>
      <c r="D569" s="18">
        <v>2012</v>
      </c>
      <c r="E569" s="18">
        <f t="shared" si="9"/>
        <v>0</v>
      </c>
      <c r="F569" s="27" t="s">
        <v>1699</v>
      </c>
    </row>
    <row r="570" spans="1:6" x14ac:dyDescent="0.25">
      <c r="A570" s="17" t="s">
        <v>1420</v>
      </c>
      <c r="B570" s="17" t="s">
        <v>1421</v>
      </c>
      <c r="C570" s="18">
        <v>2000</v>
      </c>
      <c r="D570" s="18">
        <v>2004</v>
      </c>
      <c r="E570" s="18">
        <f t="shared" si="9"/>
        <v>4</v>
      </c>
      <c r="F570" s="27" t="s">
        <v>1699</v>
      </c>
    </row>
    <row r="571" spans="1:6" x14ac:dyDescent="0.25">
      <c r="A571" s="17" t="s">
        <v>806</v>
      </c>
      <c r="B571" s="17" t="s">
        <v>94</v>
      </c>
      <c r="C571" s="18">
        <v>2000</v>
      </c>
      <c r="D571" s="18">
        <v>2004</v>
      </c>
      <c r="E571" s="18">
        <f t="shared" si="9"/>
        <v>4</v>
      </c>
      <c r="F571" s="19" t="s">
        <v>1699</v>
      </c>
    </row>
    <row r="572" spans="1:6" x14ac:dyDescent="0.25">
      <c r="A572" s="17" t="s">
        <v>807</v>
      </c>
      <c r="B572" s="17" t="s">
        <v>278</v>
      </c>
      <c r="C572" s="18">
        <v>2005</v>
      </c>
      <c r="D572" s="18">
        <v>2013</v>
      </c>
      <c r="E572" s="18">
        <f t="shared" si="9"/>
        <v>8</v>
      </c>
      <c r="F572" s="19" t="s">
        <v>1699</v>
      </c>
    </row>
    <row r="573" spans="1:6" x14ac:dyDescent="0.25">
      <c r="A573" s="17" t="s">
        <v>808</v>
      </c>
      <c r="B573" s="17" t="s">
        <v>64</v>
      </c>
      <c r="C573" s="18">
        <v>1999</v>
      </c>
      <c r="D573" s="18">
        <v>2008</v>
      </c>
      <c r="E573" s="18">
        <f t="shared" si="9"/>
        <v>9</v>
      </c>
      <c r="F573" s="19" t="s">
        <v>1699</v>
      </c>
    </row>
    <row r="574" spans="1:6" x14ac:dyDescent="0.25">
      <c r="A574" s="17" t="s">
        <v>809</v>
      </c>
      <c r="B574" s="17" t="s">
        <v>72</v>
      </c>
      <c r="C574" s="18">
        <v>2002</v>
      </c>
      <c r="D574" s="18">
        <v>2003</v>
      </c>
      <c r="E574" s="18">
        <f t="shared" si="9"/>
        <v>1</v>
      </c>
      <c r="F574" s="19" t="s">
        <v>1699</v>
      </c>
    </row>
    <row r="575" spans="1:6" x14ac:dyDescent="0.25">
      <c r="A575" s="17" t="s">
        <v>809</v>
      </c>
      <c r="B575" s="17" t="s">
        <v>72</v>
      </c>
      <c r="C575" s="18">
        <v>2007</v>
      </c>
      <c r="D575" s="18">
        <v>2008</v>
      </c>
      <c r="E575" s="18">
        <f t="shared" si="9"/>
        <v>1</v>
      </c>
      <c r="F575" s="27" t="s">
        <v>1699</v>
      </c>
    </row>
    <row r="576" spans="1:6" x14ac:dyDescent="0.25">
      <c r="A576" s="17" t="s">
        <v>1422</v>
      </c>
      <c r="B576" s="17" t="s">
        <v>146</v>
      </c>
      <c r="C576" s="18">
        <v>2014</v>
      </c>
      <c r="D576" s="18">
        <v>2019</v>
      </c>
      <c r="E576" s="18">
        <f t="shared" si="9"/>
        <v>5</v>
      </c>
      <c r="F576" s="27" t="s">
        <v>1699</v>
      </c>
    </row>
    <row r="577" spans="1:6" x14ac:dyDescent="0.25">
      <c r="A577" s="17" t="s">
        <v>1423</v>
      </c>
      <c r="B577" s="17" t="s">
        <v>274</v>
      </c>
      <c r="C577" s="18">
        <v>2008</v>
      </c>
      <c r="D577" s="18">
        <v>2013</v>
      </c>
      <c r="E577" s="18">
        <f t="shared" si="9"/>
        <v>5</v>
      </c>
      <c r="F577" s="27" t="s">
        <v>1699</v>
      </c>
    </row>
    <row r="578" spans="1:6" x14ac:dyDescent="0.25">
      <c r="A578" s="17" t="s">
        <v>329</v>
      </c>
      <c r="B578" s="17" t="s">
        <v>206</v>
      </c>
      <c r="C578" s="18">
        <v>2001</v>
      </c>
      <c r="D578" s="18">
        <v>2010</v>
      </c>
      <c r="E578" s="18">
        <f t="shared" ref="E578:E641" si="10">D578-C578</f>
        <v>9</v>
      </c>
      <c r="F578" s="27" t="s">
        <v>1699</v>
      </c>
    </row>
    <row r="579" spans="1:6" x14ac:dyDescent="0.25">
      <c r="A579" s="17" t="s">
        <v>1424</v>
      </c>
      <c r="B579" s="17" t="s">
        <v>33</v>
      </c>
      <c r="C579" s="18">
        <v>2011</v>
      </c>
      <c r="D579" s="18">
        <v>2015</v>
      </c>
      <c r="E579" s="18">
        <f t="shared" si="10"/>
        <v>4</v>
      </c>
      <c r="F579" s="27" t="s">
        <v>1699</v>
      </c>
    </row>
    <row r="580" spans="1:6" x14ac:dyDescent="0.25">
      <c r="A580" s="17" t="s">
        <v>810</v>
      </c>
      <c r="B580" s="17" t="s">
        <v>811</v>
      </c>
      <c r="C580" s="18">
        <v>1999</v>
      </c>
      <c r="D580" s="18">
        <v>2001</v>
      </c>
      <c r="E580" s="18">
        <f t="shared" si="10"/>
        <v>2</v>
      </c>
      <c r="F580" s="19" t="s">
        <v>1699</v>
      </c>
    </row>
    <row r="581" spans="1:6" x14ac:dyDescent="0.25">
      <c r="A581" s="17" t="s">
        <v>812</v>
      </c>
      <c r="B581" s="17" t="s">
        <v>94</v>
      </c>
      <c r="C581" s="18">
        <v>2004</v>
      </c>
      <c r="D581" s="18">
        <v>2021</v>
      </c>
      <c r="E581" s="18">
        <f t="shared" si="10"/>
        <v>17</v>
      </c>
      <c r="F581" s="19" t="s">
        <v>1699</v>
      </c>
    </row>
    <row r="582" spans="1:6" x14ac:dyDescent="0.25">
      <c r="A582" s="17" t="s">
        <v>1425</v>
      </c>
      <c r="B582" s="17" t="s">
        <v>92</v>
      </c>
      <c r="C582" s="18">
        <v>2000</v>
      </c>
      <c r="D582" s="18">
        <v>2023</v>
      </c>
      <c r="E582" s="18">
        <f t="shared" si="10"/>
        <v>23</v>
      </c>
      <c r="F582" s="27" t="s">
        <v>1699</v>
      </c>
    </row>
    <row r="583" spans="1:6" x14ac:dyDescent="0.25">
      <c r="A583" s="17" t="s">
        <v>1426</v>
      </c>
      <c r="B583" s="17" t="s">
        <v>47</v>
      </c>
      <c r="C583" s="18">
        <v>2000</v>
      </c>
      <c r="D583" s="18">
        <v>2011</v>
      </c>
      <c r="E583" s="18">
        <f t="shared" si="10"/>
        <v>11</v>
      </c>
      <c r="F583" s="27" t="s">
        <v>1699</v>
      </c>
    </row>
    <row r="584" spans="1:6" x14ac:dyDescent="0.25">
      <c r="A584" s="17" t="s">
        <v>813</v>
      </c>
      <c r="B584" s="17" t="s">
        <v>432</v>
      </c>
      <c r="C584" s="18">
        <v>2006</v>
      </c>
      <c r="D584" s="18">
        <v>2007</v>
      </c>
      <c r="E584" s="18">
        <f t="shared" si="10"/>
        <v>1</v>
      </c>
      <c r="F584" s="19" t="s">
        <v>1699</v>
      </c>
    </row>
    <row r="585" spans="1:6" x14ac:dyDescent="0.25">
      <c r="A585" s="17" t="s">
        <v>814</v>
      </c>
      <c r="B585" s="17" t="s">
        <v>481</v>
      </c>
      <c r="C585" s="18">
        <v>1999</v>
      </c>
      <c r="D585" s="18">
        <v>2002</v>
      </c>
      <c r="E585" s="18">
        <f t="shared" si="10"/>
        <v>3</v>
      </c>
      <c r="F585" s="19" t="s">
        <v>1699</v>
      </c>
    </row>
    <row r="586" spans="1:6" x14ac:dyDescent="0.25">
      <c r="A586" s="17" t="s">
        <v>815</v>
      </c>
      <c r="B586" s="17" t="s">
        <v>816</v>
      </c>
      <c r="C586" s="18">
        <v>2011</v>
      </c>
      <c r="D586" s="18">
        <v>2012</v>
      </c>
      <c r="E586" s="18">
        <f t="shared" si="10"/>
        <v>1</v>
      </c>
      <c r="F586" s="19" t="s">
        <v>1699</v>
      </c>
    </row>
    <row r="587" spans="1:6" x14ac:dyDescent="0.25">
      <c r="A587" s="27" t="s">
        <v>817</v>
      </c>
      <c r="B587" s="27" t="s">
        <v>731</v>
      </c>
      <c r="C587" s="28">
        <v>2021</v>
      </c>
      <c r="D587" s="18">
        <v>2023</v>
      </c>
      <c r="E587" s="28">
        <f t="shared" si="10"/>
        <v>2</v>
      </c>
      <c r="F587" s="29" t="s">
        <v>1699</v>
      </c>
    </row>
    <row r="588" spans="1:6" x14ac:dyDescent="0.25">
      <c r="A588" s="17" t="s">
        <v>1427</v>
      </c>
      <c r="B588" s="17" t="s">
        <v>1428</v>
      </c>
      <c r="C588" s="18">
        <v>2000</v>
      </c>
      <c r="D588" s="18">
        <v>2005</v>
      </c>
      <c r="E588" s="18">
        <f t="shared" si="10"/>
        <v>5</v>
      </c>
      <c r="F588" s="27" t="s">
        <v>1699</v>
      </c>
    </row>
    <row r="589" spans="1:6" x14ac:dyDescent="0.25">
      <c r="A589" s="17" t="s">
        <v>1429</v>
      </c>
      <c r="B589" s="17" t="s">
        <v>274</v>
      </c>
      <c r="C589" s="18">
        <v>2011</v>
      </c>
      <c r="D589" s="18">
        <v>2023</v>
      </c>
      <c r="E589" s="18">
        <f t="shared" si="10"/>
        <v>12</v>
      </c>
      <c r="F589" s="27" t="s">
        <v>1699</v>
      </c>
    </row>
    <row r="590" spans="1:6" x14ac:dyDescent="0.25">
      <c r="A590" s="17" t="s">
        <v>818</v>
      </c>
      <c r="B590" s="17" t="s">
        <v>539</v>
      </c>
      <c r="C590" s="18">
        <v>2007</v>
      </c>
      <c r="D590" s="18">
        <v>2015</v>
      </c>
      <c r="E590" s="18">
        <f t="shared" si="10"/>
        <v>8</v>
      </c>
      <c r="F590" s="19" t="s">
        <v>1699</v>
      </c>
    </row>
    <row r="591" spans="1:6" x14ac:dyDescent="0.25">
      <c r="A591" s="17" t="s">
        <v>332</v>
      </c>
      <c r="B591" s="17" t="s">
        <v>333</v>
      </c>
      <c r="C591" s="18">
        <v>2005</v>
      </c>
      <c r="D591" s="18">
        <v>2025</v>
      </c>
      <c r="E591" s="18">
        <f t="shared" si="10"/>
        <v>20</v>
      </c>
      <c r="F591" s="79" t="s">
        <v>1699</v>
      </c>
    </row>
    <row r="592" spans="1:6" x14ac:dyDescent="0.25">
      <c r="A592" s="17" t="s">
        <v>819</v>
      </c>
      <c r="B592" s="17" t="s">
        <v>820</v>
      </c>
      <c r="C592" s="18">
        <v>1998</v>
      </c>
      <c r="D592" s="18">
        <v>2005</v>
      </c>
      <c r="E592" s="18">
        <f t="shared" si="10"/>
        <v>7</v>
      </c>
      <c r="F592" s="19" t="s">
        <v>1699</v>
      </c>
    </row>
    <row r="593" spans="1:6" x14ac:dyDescent="0.25">
      <c r="A593" s="17" t="s">
        <v>1432</v>
      </c>
      <c r="B593" s="17" t="s">
        <v>92</v>
      </c>
      <c r="C593" s="18">
        <v>2000</v>
      </c>
      <c r="D593" s="18">
        <v>2007</v>
      </c>
      <c r="E593" s="18">
        <f t="shared" si="10"/>
        <v>7</v>
      </c>
      <c r="F593" s="27" t="s">
        <v>1699</v>
      </c>
    </row>
    <row r="594" spans="1:6" x14ac:dyDescent="0.25">
      <c r="A594" s="17" t="s">
        <v>1433</v>
      </c>
      <c r="B594" s="17" t="s">
        <v>80</v>
      </c>
      <c r="C594" s="18">
        <v>2000</v>
      </c>
      <c r="D594" s="18">
        <v>2004</v>
      </c>
      <c r="E594" s="18">
        <f t="shared" si="10"/>
        <v>4</v>
      </c>
      <c r="F594" s="27" t="s">
        <v>1699</v>
      </c>
    </row>
    <row r="595" spans="1:6" x14ac:dyDescent="0.25">
      <c r="A595" s="17" t="s">
        <v>821</v>
      </c>
      <c r="B595" s="17" t="s">
        <v>822</v>
      </c>
      <c r="C595" s="18">
        <v>2017</v>
      </c>
      <c r="D595" s="18">
        <v>2023</v>
      </c>
      <c r="E595" s="18">
        <f t="shared" si="10"/>
        <v>6</v>
      </c>
      <c r="F595" s="19" t="s">
        <v>1699</v>
      </c>
    </row>
    <row r="596" spans="1:6" x14ac:dyDescent="0.25">
      <c r="A596" s="17" t="s">
        <v>823</v>
      </c>
      <c r="B596" s="17" t="s">
        <v>824</v>
      </c>
      <c r="C596" s="18">
        <v>2008</v>
      </c>
      <c r="D596" s="18">
        <v>2009</v>
      </c>
      <c r="E596" s="18">
        <f t="shared" si="10"/>
        <v>1</v>
      </c>
      <c r="F596" s="19" t="s">
        <v>1699</v>
      </c>
    </row>
    <row r="597" spans="1:6" x14ac:dyDescent="0.25">
      <c r="A597" s="27" t="s">
        <v>825</v>
      </c>
      <c r="B597" s="27" t="s">
        <v>826</v>
      </c>
      <c r="C597" s="28">
        <v>2020</v>
      </c>
      <c r="D597" s="28">
        <v>2024</v>
      </c>
      <c r="E597" s="28">
        <f t="shared" si="10"/>
        <v>4</v>
      </c>
      <c r="F597" s="29" t="s">
        <v>1699</v>
      </c>
    </row>
    <row r="598" spans="1:6" x14ac:dyDescent="0.25">
      <c r="A598" s="17" t="s">
        <v>825</v>
      </c>
      <c r="B598" s="17" t="s">
        <v>826</v>
      </c>
      <c r="C598" s="18">
        <v>2011</v>
      </c>
      <c r="D598" s="18">
        <v>2014</v>
      </c>
      <c r="E598" s="18">
        <f t="shared" si="10"/>
        <v>3</v>
      </c>
      <c r="F598" s="27" t="s">
        <v>1699</v>
      </c>
    </row>
    <row r="599" spans="1:6" x14ac:dyDescent="0.25">
      <c r="A599" s="17" t="s">
        <v>827</v>
      </c>
      <c r="B599" s="17" t="s">
        <v>828</v>
      </c>
      <c r="C599" s="18">
        <v>2001</v>
      </c>
      <c r="D599" s="18">
        <v>2006</v>
      </c>
      <c r="E599" s="18">
        <f t="shared" si="10"/>
        <v>5</v>
      </c>
      <c r="F599" s="19" t="s">
        <v>1699</v>
      </c>
    </row>
    <row r="600" spans="1:6" x14ac:dyDescent="0.25">
      <c r="A600" s="17" t="s">
        <v>1434</v>
      </c>
      <c r="B600" s="17" t="s">
        <v>1435</v>
      </c>
      <c r="C600" s="18">
        <v>2016</v>
      </c>
      <c r="D600" s="18">
        <v>2016</v>
      </c>
      <c r="E600" s="18">
        <f t="shared" si="10"/>
        <v>0</v>
      </c>
      <c r="F600" s="27" t="s">
        <v>1699</v>
      </c>
    </row>
    <row r="601" spans="1:6" x14ac:dyDescent="0.25">
      <c r="A601" s="17" t="s">
        <v>829</v>
      </c>
      <c r="B601" s="17" t="s">
        <v>830</v>
      </c>
      <c r="C601" s="18">
        <v>2009</v>
      </c>
      <c r="D601" s="18">
        <v>2017</v>
      </c>
      <c r="E601" s="18">
        <f t="shared" si="10"/>
        <v>8</v>
      </c>
      <c r="F601" s="19" t="s">
        <v>1699</v>
      </c>
    </row>
    <row r="602" spans="1:6" x14ac:dyDescent="0.25">
      <c r="A602" s="17" t="s">
        <v>831</v>
      </c>
      <c r="B602" s="17" t="s">
        <v>201</v>
      </c>
      <c r="C602" s="18">
        <v>2000</v>
      </c>
      <c r="D602" s="18">
        <v>2012</v>
      </c>
      <c r="E602" s="18">
        <f t="shared" si="10"/>
        <v>12</v>
      </c>
      <c r="F602" s="19" t="s">
        <v>1699</v>
      </c>
    </row>
    <row r="603" spans="1:6" x14ac:dyDescent="0.25">
      <c r="A603" s="17" t="s">
        <v>1436</v>
      </c>
      <c r="B603" s="17" t="s">
        <v>72</v>
      </c>
      <c r="C603" s="18">
        <v>2001</v>
      </c>
      <c r="D603" s="18">
        <v>2004</v>
      </c>
      <c r="E603" s="18">
        <f t="shared" si="10"/>
        <v>3</v>
      </c>
      <c r="F603" s="27" t="s">
        <v>1699</v>
      </c>
    </row>
    <row r="604" spans="1:6" x14ac:dyDescent="0.25">
      <c r="A604" s="17" t="s">
        <v>832</v>
      </c>
      <c r="B604" s="17" t="s">
        <v>170</v>
      </c>
      <c r="C604" s="18">
        <v>2020</v>
      </c>
      <c r="D604" s="18">
        <v>2021</v>
      </c>
      <c r="E604" s="18">
        <f t="shared" si="10"/>
        <v>1</v>
      </c>
      <c r="F604" s="19" t="s">
        <v>1699</v>
      </c>
    </row>
    <row r="605" spans="1:6" x14ac:dyDescent="0.25">
      <c r="A605" s="17" t="s">
        <v>1437</v>
      </c>
      <c r="B605" s="17" t="s">
        <v>834</v>
      </c>
      <c r="C605" s="18">
        <v>2002</v>
      </c>
      <c r="D605" s="18">
        <v>2002</v>
      </c>
      <c r="E605" s="18">
        <f t="shared" si="10"/>
        <v>0</v>
      </c>
      <c r="F605" s="19" t="s">
        <v>1699</v>
      </c>
    </row>
    <row r="606" spans="1:6" x14ac:dyDescent="0.25">
      <c r="A606" s="17" t="s">
        <v>833</v>
      </c>
      <c r="B606" s="17" t="s">
        <v>834</v>
      </c>
      <c r="C606" s="18">
        <v>2002</v>
      </c>
      <c r="D606" s="18">
        <v>2003</v>
      </c>
      <c r="E606" s="18">
        <f t="shared" si="10"/>
        <v>1</v>
      </c>
      <c r="F606" s="17" t="s">
        <v>1699</v>
      </c>
    </row>
    <row r="607" spans="1:6" x14ac:dyDescent="0.25">
      <c r="A607" s="17" t="s">
        <v>835</v>
      </c>
      <c r="B607" s="17" t="s">
        <v>836</v>
      </c>
      <c r="C607" s="18">
        <v>2005</v>
      </c>
      <c r="D607" s="18">
        <v>2021</v>
      </c>
      <c r="E607" s="18">
        <f t="shared" si="10"/>
        <v>16</v>
      </c>
      <c r="F607" s="19" t="s">
        <v>1699</v>
      </c>
    </row>
    <row r="608" spans="1:6" x14ac:dyDescent="0.25">
      <c r="A608" s="17" t="s">
        <v>837</v>
      </c>
      <c r="B608" s="17" t="s">
        <v>322</v>
      </c>
      <c r="C608" s="18">
        <v>2004</v>
      </c>
      <c r="D608" s="18">
        <v>2005</v>
      </c>
      <c r="E608" s="18">
        <f t="shared" si="10"/>
        <v>1</v>
      </c>
      <c r="F608" s="19" t="s">
        <v>1699</v>
      </c>
    </row>
    <row r="609" spans="1:6" x14ac:dyDescent="0.25">
      <c r="A609" s="17" t="s">
        <v>838</v>
      </c>
      <c r="B609" s="17" t="s">
        <v>170</v>
      </c>
      <c r="C609" s="18">
        <v>2021</v>
      </c>
      <c r="D609" s="18">
        <v>2022</v>
      </c>
      <c r="E609" s="18">
        <f t="shared" si="10"/>
        <v>1</v>
      </c>
      <c r="F609" s="19" t="s">
        <v>1699</v>
      </c>
    </row>
    <row r="610" spans="1:6" x14ac:dyDescent="0.25">
      <c r="A610" s="17" t="s">
        <v>838</v>
      </c>
      <c r="B610" s="17" t="s">
        <v>64</v>
      </c>
      <c r="C610" s="18">
        <v>2013</v>
      </c>
      <c r="D610" s="18">
        <v>2014</v>
      </c>
      <c r="E610" s="18">
        <f t="shared" si="10"/>
        <v>1</v>
      </c>
      <c r="F610" s="19" t="s">
        <v>1699</v>
      </c>
    </row>
    <row r="611" spans="1:6" x14ac:dyDescent="0.25">
      <c r="A611" s="17" t="s">
        <v>839</v>
      </c>
      <c r="B611" s="17" t="s">
        <v>164</v>
      </c>
      <c r="C611" s="18">
        <v>2016</v>
      </c>
      <c r="D611" s="18">
        <v>2019</v>
      </c>
      <c r="E611" s="18">
        <f t="shared" si="10"/>
        <v>3</v>
      </c>
      <c r="F611" s="19" t="s">
        <v>1699</v>
      </c>
    </row>
    <row r="612" spans="1:6" x14ac:dyDescent="0.25">
      <c r="A612" s="17" t="s">
        <v>840</v>
      </c>
      <c r="B612" s="17" t="s">
        <v>841</v>
      </c>
      <c r="C612" s="18">
        <v>2003</v>
      </c>
      <c r="D612" s="18">
        <v>2004</v>
      </c>
      <c r="E612" s="18">
        <f t="shared" si="10"/>
        <v>1</v>
      </c>
      <c r="F612" s="17" t="s">
        <v>1699</v>
      </c>
    </row>
    <row r="613" spans="1:6" x14ac:dyDescent="0.25">
      <c r="A613" s="17" t="s">
        <v>1438</v>
      </c>
      <c r="B613" s="17" t="s">
        <v>109</v>
      </c>
      <c r="C613" s="18">
        <v>2000</v>
      </c>
      <c r="D613" s="18">
        <v>2009</v>
      </c>
      <c r="E613" s="18">
        <f t="shared" si="10"/>
        <v>9</v>
      </c>
      <c r="F613" s="27" t="s">
        <v>1699</v>
      </c>
    </row>
    <row r="614" spans="1:6" x14ac:dyDescent="0.25">
      <c r="A614" s="17" t="s">
        <v>842</v>
      </c>
      <c r="B614" s="17" t="s">
        <v>303</v>
      </c>
      <c r="C614" s="18">
        <v>2005</v>
      </c>
      <c r="D614" s="18">
        <v>2005</v>
      </c>
      <c r="E614" s="18">
        <f t="shared" si="10"/>
        <v>0</v>
      </c>
      <c r="F614" s="19" t="s">
        <v>1699</v>
      </c>
    </row>
    <row r="615" spans="1:6" x14ac:dyDescent="0.25">
      <c r="A615" s="17" t="s">
        <v>1439</v>
      </c>
      <c r="B615" s="17" t="s">
        <v>1440</v>
      </c>
      <c r="C615" s="18">
        <v>2000</v>
      </c>
      <c r="D615" s="18">
        <v>2005</v>
      </c>
      <c r="E615" s="18">
        <f t="shared" si="10"/>
        <v>5</v>
      </c>
      <c r="F615" s="27" t="s">
        <v>1699</v>
      </c>
    </row>
    <row r="616" spans="1:6" x14ac:dyDescent="0.25">
      <c r="A616" s="17" t="s">
        <v>1441</v>
      </c>
      <c r="B616" s="17" t="s">
        <v>558</v>
      </c>
      <c r="C616" s="18">
        <v>2015</v>
      </c>
      <c r="D616" s="18">
        <v>2015</v>
      </c>
      <c r="E616" s="18">
        <f t="shared" si="10"/>
        <v>0</v>
      </c>
      <c r="F616" s="27" t="s">
        <v>1699</v>
      </c>
    </row>
    <row r="617" spans="1:6" x14ac:dyDescent="0.25">
      <c r="A617" s="17" t="s">
        <v>1442</v>
      </c>
      <c r="B617" s="17" t="s">
        <v>111</v>
      </c>
      <c r="C617" s="18">
        <v>2003</v>
      </c>
      <c r="D617" s="18">
        <v>2018</v>
      </c>
      <c r="E617" s="18">
        <f t="shared" si="10"/>
        <v>15</v>
      </c>
      <c r="F617" s="27" t="s">
        <v>1699</v>
      </c>
    </row>
    <row r="618" spans="1:6" x14ac:dyDescent="0.25">
      <c r="A618" s="39" t="s">
        <v>843</v>
      </c>
      <c r="B618" s="39" t="s">
        <v>164</v>
      </c>
      <c r="C618" s="35">
        <v>2008</v>
      </c>
      <c r="D618" s="35">
        <v>2018</v>
      </c>
      <c r="E618" s="18">
        <f t="shared" si="10"/>
        <v>10</v>
      </c>
      <c r="F618" s="19" t="s">
        <v>1699</v>
      </c>
    </row>
    <row r="619" spans="1:6" x14ac:dyDescent="0.25">
      <c r="A619" s="17" t="s">
        <v>844</v>
      </c>
      <c r="B619" s="17" t="s">
        <v>845</v>
      </c>
      <c r="C619" s="18">
        <v>2012</v>
      </c>
      <c r="D619" s="18">
        <v>2012</v>
      </c>
      <c r="E619" s="18">
        <f t="shared" si="10"/>
        <v>0</v>
      </c>
      <c r="F619" s="19" t="s">
        <v>1699</v>
      </c>
    </row>
    <row r="620" spans="1:6" x14ac:dyDescent="0.25">
      <c r="A620" s="17" t="s">
        <v>1443</v>
      </c>
      <c r="B620" s="17" t="s">
        <v>1444</v>
      </c>
      <c r="C620" s="18">
        <v>2005</v>
      </c>
      <c r="D620" s="18">
        <v>2006</v>
      </c>
      <c r="E620" s="18">
        <f t="shared" si="10"/>
        <v>1</v>
      </c>
      <c r="F620" s="27" t="s">
        <v>1699</v>
      </c>
    </row>
    <row r="621" spans="1:6" x14ac:dyDescent="0.25">
      <c r="A621" s="17" t="s">
        <v>846</v>
      </c>
      <c r="B621" s="17" t="s">
        <v>847</v>
      </c>
      <c r="C621" s="18">
        <v>1999</v>
      </c>
      <c r="D621" s="18">
        <v>2003</v>
      </c>
      <c r="E621" s="18">
        <f t="shared" si="10"/>
        <v>4</v>
      </c>
      <c r="F621" s="19" t="s">
        <v>1699</v>
      </c>
    </row>
    <row r="622" spans="1:6" x14ac:dyDescent="0.25">
      <c r="A622" s="17" t="s">
        <v>848</v>
      </c>
      <c r="B622" s="17" t="s">
        <v>822</v>
      </c>
      <c r="C622" s="18">
        <v>2009</v>
      </c>
      <c r="D622" s="18">
        <v>2010</v>
      </c>
      <c r="E622" s="18">
        <f t="shared" si="10"/>
        <v>1</v>
      </c>
      <c r="F622" s="19" t="s">
        <v>1699</v>
      </c>
    </row>
    <row r="623" spans="1:6" x14ac:dyDescent="0.25">
      <c r="A623" s="17" t="s">
        <v>1445</v>
      </c>
      <c r="B623" s="17" t="s">
        <v>822</v>
      </c>
      <c r="C623" s="18">
        <v>2002</v>
      </c>
      <c r="D623" s="18">
        <v>2005</v>
      </c>
      <c r="E623" s="18">
        <f t="shared" si="10"/>
        <v>3</v>
      </c>
      <c r="F623" s="27" t="s">
        <v>1699</v>
      </c>
    </row>
    <row r="624" spans="1:6" x14ac:dyDescent="0.25">
      <c r="A624" s="17" t="s">
        <v>1446</v>
      </c>
      <c r="B624" s="17" t="s">
        <v>1396</v>
      </c>
      <c r="C624" s="18">
        <v>2005</v>
      </c>
      <c r="D624" s="18">
        <v>2005</v>
      </c>
      <c r="E624" s="18">
        <f t="shared" si="10"/>
        <v>0</v>
      </c>
      <c r="F624" s="27" t="s">
        <v>1699</v>
      </c>
    </row>
    <row r="625" spans="1:6" x14ac:dyDescent="0.25">
      <c r="A625" s="17" t="s">
        <v>1348</v>
      </c>
      <c r="B625" s="17" t="s">
        <v>558</v>
      </c>
      <c r="C625" s="18">
        <v>2008</v>
      </c>
      <c r="D625" s="18">
        <v>2009</v>
      </c>
      <c r="E625" s="18">
        <f t="shared" si="10"/>
        <v>1</v>
      </c>
      <c r="F625" s="27" t="s">
        <v>1699</v>
      </c>
    </row>
    <row r="626" spans="1:6" x14ac:dyDescent="0.25">
      <c r="A626" s="17" t="s">
        <v>849</v>
      </c>
      <c r="B626" s="17" t="s">
        <v>230</v>
      </c>
      <c r="C626" s="18">
        <v>2005</v>
      </c>
      <c r="D626" s="18">
        <v>2006</v>
      </c>
      <c r="E626" s="18">
        <f t="shared" si="10"/>
        <v>1</v>
      </c>
      <c r="F626" s="19" t="s">
        <v>1699</v>
      </c>
    </row>
    <row r="627" spans="1:6" x14ac:dyDescent="0.25">
      <c r="A627" s="17" t="s">
        <v>850</v>
      </c>
      <c r="B627" s="17" t="s">
        <v>78</v>
      </c>
      <c r="C627" s="18">
        <v>1999</v>
      </c>
      <c r="D627" s="18">
        <v>2019</v>
      </c>
      <c r="E627" s="18">
        <f t="shared" si="10"/>
        <v>20</v>
      </c>
      <c r="F627" s="19" t="s">
        <v>1699</v>
      </c>
    </row>
    <row r="628" spans="1:6" x14ac:dyDescent="0.25">
      <c r="A628" s="39" t="s">
        <v>1447</v>
      </c>
      <c r="B628" s="39" t="s">
        <v>1448</v>
      </c>
      <c r="C628" s="35">
        <v>2000</v>
      </c>
      <c r="D628" s="35">
        <v>2006</v>
      </c>
      <c r="E628" s="18">
        <f t="shared" si="10"/>
        <v>6</v>
      </c>
      <c r="F628" s="27" t="s">
        <v>1699</v>
      </c>
    </row>
    <row r="629" spans="1:6" x14ac:dyDescent="0.25">
      <c r="A629" s="17" t="s">
        <v>689</v>
      </c>
      <c r="B629" s="17" t="s">
        <v>64</v>
      </c>
      <c r="C629" s="18">
        <v>2006</v>
      </c>
      <c r="D629" s="18">
        <v>2008</v>
      </c>
      <c r="E629" s="18">
        <f t="shared" si="10"/>
        <v>2</v>
      </c>
      <c r="F629" s="27" t="s">
        <v>1699</v>
      </c>
    </row>
    <row r="630" spans="1:6" x14ac:dyDescent="0.25">
      <c r="A630" s="17" t="s">
        <v>1449</v>
      </c>
      <c r="B630" s="17" t="s">
        <v>99</v>
      </c>
      <c r="C630" s="18">
        <v>2013</v>
      </c>
      <c r="D630" s="18">
        <v>2013</v>
      </c>
      <c r="E630" s="18">
        <f t="shared" si="10"/>
        <v>0</v>
      </c>
      <c r="F630" s="27" t="s">
        <v>1699</v>
      </c>
    </row>
    <row r="631" spans="1:6" x14ac:dyDescent="0.25">
      <c r="A631" s="17" t="s">
        <v>1450</v>
      </c>
      <c r="B631" s="17" t="s">
        <v>74</v>
      </c>
      <c r="C631" s="18">
        <v>2014</v>
      </c>
      <c r="D631" s="18">
        <v>2020</v>
      </c>
      <c r="E631" s="18">
        <f t="shared" si="10"/>
        <v>6</v>
      </c>
      <c r="F631" s="27" t="s">
        <v>1699</v>
      </c>
    </row>
    <row r="632" spans="1:6" x14ac:dyDescent="0.25">
      <c r="A632" s="17" t="s">
        <v>1451</v>
      </c>
      <c r="B632" s="17" t="s">
        <v>651</v>
      </c>
      <c r="C632" s="18">
        <v>2000</v>
      </c>
      <c r="D632" s="18">
        <v>2002</v>
      </c>
      <c r="E632" s="18">
        <f t="shared" si="10"/>
        <v>2</v>
      </c>
      <c r="F632" s="19" t="s">
        <v>1699</v>
      </c>
    </row>
    <row r="633" spans="1:6" x14ac:dyDescent="0.25">
      <c r="A633" s="17" t="s">
        <v>851</v>
      </c>
      <c r="B633" s="17" t="s">
        <v>852</v>
      </c>
      <c r="C633" s="18">
        <v>2002</v>
      </c>
      <c r="D633" s="18">
        <v>2002</v>
      </c>
      <c r="E633" s="18">
        <f t="shared" si="10"/>
        <v>0</v>
      </c>
      <c r="F633" s="17" t="s">
        <v>1699</v>
      </c>
    </row>
    <row r="634" spans="1:6" x14ac:dyDescent="0.25">
      <c r="A634" s="17" t="s">
        <v>853</v>
      </c>
      <c r="B634" s="17" t="s">
        <v>62</v>
      </c>
      <c r="C634" s="18">
        <v>2002</v>
      </c>
      <c r="D634" s="18">
        <v>2002</v>
      </c>
      <c r="E634" s="18">
        <f t="shared" si="10"/>
        <v>0</v>
      </c>
      <c r="F634" s="19" t="s">
        <v>1699</v>
      </c>
    </row>
    <row r="635" spans="1:6" x14ac:dyDescent="0.25">
      <c r="A635" s="17" t="s">
        <v>1452</v>
      </c>
      <c r="B635" s="17" t="s">
        <v>74</v>
      </c>
      <c r="C635" s="18">
        <v>2000</v>
      </c>
      <c r="D635" s="18">
        <v>2005</v>
      </c>
      <c r="E635" s="18">
        <f t="shared" si="10"/>
        <v>5</v>
      </c>
      <c r="F635" s="27" t="s">
        <v>1699</v>
      </c>
    </row>
    <row r="636" spans="1:6" x14ac:dyDescent="0.25">
      <c r="A636" s="17" t="s">
        <v>1453</v>
      </c>
      <c r="B636" s="17" t="s">
        <v>212</v>
      </c>
      <c r="C636" s="18">
        <v>2005</v>
      </c>
      <c r="D636" s="18">
        <v>2006</v>
      </c>
      <c r="E636" s="18">
        <f t="shared" si="10"/>
        <v>1</v>
      </c>
      <c r="F636" s="27" t="s">
        <v>1699</v>
      </c>
    </row>
    <row r="637" spans="1:6" x14ac:dyDescent="0.25">
      <c r="A637" s="17" t="s">
        <v>854</v>
      </c>
      <c r="B637" s="17" t="s">
        <v>92</v>
      </c>
      <c r="C637" s="18">
        <v>1999</v>
      </c>
      <c r="D637" s="18">
        <v>2004</v>
      </c>
      <c r="E637" s="18">
        <f t="shared" si="10"/>
        <v>5</v>
      </c>
      <c r="F637" s="19" t="s">
        <v>1699</v>
      </c>
    </row>
    <row r="638" spans="1:6" x14ac:dyDescent="0.25">
      <c r="A638" s="17" t="s">
        <v>855</v>
      </c>
      <c r="B638" s="17" t="s">
        <v>396</v>
      </c>
      <c r="C638" s="18">
        <v>2009</v>
      </c>
      <c r="D638" s="18">
        <v>2012</v>
      </c>
      <c r="E638" s="18">
        <f t="shared" si="10"/>
        <v>3</v>
      </c>
      <c r="F638" s="19" t="s">
        <v>1699</v>
      </c>
    </row>
    <row r="639" spans="1:6" x14ac:dyDescent="0.25">
      <c r="A639" s="17" t="s">
        <v>856</v>
      </c>
      <c r="B639" s="17" t="s">
        <v>72</v>
      </c>
      <c r="C639" s="18">
        <v>2002</v>
      </c>
      <c r="D639" s="18">
        <v>2006</v>
      </c>
      <c r="E639" s="18">
        <f t="shared" si="10"/>
        <v>4</v>
      </c>
      <c r="F639" s="19" t="s">
        <v>1699</v>
      </c>
    </row>
    <row r="640" spans="1:6" x14ac:dyDescent="0.25">
      <c r="A640" s="39" t="s">
        <v>857</v>
      </c>
      <c r="B640" s="39" t="s">
        <v>72</v>
      </c>
      <c r="C640" s="35">
        <v>1998</v>
      </c>
      <c r="D640" s="35">
        <v>2022</v>
      </c>
      <c r="E640" s="18">
        <f t="shared" si="10"/>
        <v>24</v>
      </c>
      <c r="F640" s="19" t="s">
        <v>1699</v>
      </c>
    </row>
    <row r="641" spans="1:6" x14ac:dyDescent="0.25">
      <c r="A641" s="17" t="s">
        <v>1454</v>
      </c>
      <c r="B641" s="17" t="s">
        <v>1036</v>
      </c>
      <c r="C641" s="18">
        <v>2014</v>
      </c>
      <c r="D641" s="18">
        <v>2015</v>
      </c>
      <c r="E641" s="18">
        <f t="shared" si="10"/>
        <v>1</v>
      </c>
      <c r="F641" s="27" t="s">
        <v>1699</v>
      </c>
    </row>
    <row r="642" spans="1:6" x14ac:dyDescent="0.25">
      <c r="A642" s="17" t="s">
        <v>858</v>
      </c>
      <c r="B642" s="17" t="s">
        <v>196</v>
      </c>
      <c r="C642" s="18">
        <v>2006</v>
      </c>
      <c r="D642" s="18">
        <v>2007</v>
      </c>
      <c r="E642" s="18">
        <f t="shared" ref="E642:E705" si="11">D642-C642</f>
        <v>1</v>
      </c>
      <c r="F642" s="19" t="s">
        <v>1699</v>
      </c>
    </row>
    <row r="643" spans="1:6" x14ac:dyDescent="0.25">
      <c r="A643" s="17" t="s">
        <v>1455</v>
      </c>
      <c r="B643" s="17" t="s">
        <v>523</v>
      </c>
      <c r="C643" s="18">
        <v>2000</v>
      </c>
      <c r="D643" s="18">
        <v>2004</v>
      </c>
      <c r="E643" s="18">
        <f t="shared" si="11"/>
        <v>4</v>
      </c>
      <c r="F643" s="27" t="s">
        <v>1699</v>
      </c>
    </row>
    <row r="644" spans="1:6" x14ac:dyDescent="0.25">
      <c r="A644" s="17" t="s">
        <v>859</v>
      </c>
      <c r="B644" s="17" t="s">
        <v>196</v>
      </c>
      <c r="C644" s="18">
        <v>1998</v>
      </c>
      <c r="D644" s="18">
        <v>2001</v>
      </c>
      <c r="E644" s="18">
        <f t="shared" si="11"/>
        <v>3</v>
      </c>
      <c r="F644" s="19" t="s">
        <v>1699</v>
      </c>
    </row>
    <row r="645" spans="1:6" x14ac:dyDescent="0.25">
      <c r="A645" s="17" t="s">
        <v>860</v>
      </c>
      <c r="B645" s="17" t="s">
        <v>64</v>
      </c>
      <c r="C645" s="18">
        <v>2011</v>
      </c>
      <c r="D645" s="18">
        <v>2016</v>
      </c>
      <c r="E645" s="18">
        <f t="shared" si="11"/>
        <v>5</v>
      </c>
      <c r="F645" s="19" t="s">
        <v>1699</v>
      </c>
    </row>
    <row r="646" spans="1:6" x14ac:dyDescent="0.25">
      <c r="A646" s="17" t="s">
        <v>861</v>
      </c>
      <c r="B646" s="17" t="s">
        <v>69</v>
      </c>
      <c r="C646" s="18">
        <v>1999</v>
      </c>
      <c r="D646" s="18">
        <v>2006</v>
      </c>
      <c r="E646" s="18">
        <f t="shared" si="11"/>
        <v>7</v>
      </c>
      <c r="F646" s="19" t="s">
        <v>1699</v>
      </c>
    </row>
    <row r="647" spans="1:6" x14ac:dyDescent="0.25">
      <c r="A647" s="17" t="s">
        <v>1456</v>
      </c>
      <c r="B647" s="17" t="s">
        <v>1137</v>
      </c>
      <c r="C647" s="18">
        <v>2000</v>
      </c>
      <c r="D647" s="18">
        <v>2024</v>
      </c>
      <c r="E647" s="18">
        <f t="shared" si="11"/>
        <v>24</v>
      </c>
      <c r="F647" s="27" t="s">
        <v>1699</v>
      </c>
    </row>
    <row r="648" spans="1:6" x14ac:dyDescent="0.25">
      <c r="A648" s="27" t="s">
        <v>140</v>
      </c>
      <c r="B648" s="27" t="s">
        <v>72</v>
      </c>
      <c r="C648" s="28">
        <v>1999</v>
      </c>
      <c r="D648" s="18">
        <v>2025</v>
      </c>
      <c r="E648" s="28">
        <f t="shared" si="11"/>
        <v>26</v>
      </c>
      <c r="F648" s="110" t="s">
        <v>1699</v>
      </c>
    </row>
    <row r="649" spans="1:6" x14ac:dyDescent="0.25">
      <c r="A649" s="17" t="s">
        <v>862</v>
      </c>
      <c r="B649" s="17" t="s">
        <v>206</v>
      </c>
      <c r="C649" s="18">
        <v>2007</v>
      </c>
      <c r="D649" s="18">
        <v>2008</v>
      </c>
      <c r="E649" s="18">
        <f t="shared" si="11"/>
        <v>1</v>
      </c>
      <c r="F649" s="19" t="s">
        <v>1699</v>
      </c>
    </row>
    <row r="650" spans="1:6" x14ac:dyDescent="0.25">
      <c r="A650" s="39" t="s">
        <v>862</v>
      </c>
      <c r="B650" s="39" t="s">
        <v>414</v>
      </c>
      <c r="C650" s="35">
        <v>2010</v>
      </c>
      <c r="D650" s="35">
        <v>2010</v>
      </c>
      <c r="E650" s="18">
        <f t="shared" si="11"/>
        <v>0</v>
      </c>
      <c r="F650" s="19" t="s">
        <v>1699</v>
      </c>
    </row>
    <row r="651" spans="1:6" x14ac:dyDescent="0.25">
      <c r="A651" s="17" t="s">
        <v>1458</v>
      </c>
      <c r="B651" s="17" t="s">
        <v>40</v>
      </c>
      <c r="C651" s="18">
        <v>2012</v>
      </c>
      <c r="D651" s="18">
        <v>2013</v>
      </c>
      <c r="E651" s="18">
        <f t="shared" si="11"/>
        <v>1</v>
      </c>
      <c r="F651" s="27" t="s">
        <v>1699</v>
      </c>
    </row>
    <row r="652" spans="1:6" x14ac:dyDescent="0.25">
      <c r="A652" s="17" t="s">
        <v>863</v>
      </c>
      <c r="B652" s="17" t="s">
        <v>432</v>
      </c>
      <c r="C652" s="18">
        <v>2006</v>
      </c>
      <c r="D652" s="18">
        <v>2010</v>
      </c>
      <c r="E652" s="18">
        <f t="shared" si="11"/>
        <v>4</v>
      </c>
      <c r="F652" s="19" t="s">
        <v>1699</v>
      </c>
    </row>
    <row r="653" spans="1:6" x14ac:dyDescent="0.25">
      <c r="A653" s="39" t="s">
        <v>361</v>
      </c>
      <c r="B653" s="39" t="s">
        <v>212</v>
      </c>
      <c r="C653" s="35">
        <v>2003</v>
      </c>
      <c r="D653" s="35">
        <v>2010</v>
      </c>
      <c r="E653" s="18">
        <f t="shared" si="11"/>
        <v>7</v>
      </c>
      <c r="F653" s="19" t="s">
        <v>1699</v>
      </c>
    </row>
    <row r="654" spans="1:6" x14ac:dyDescent="0.25">
      <c r="A654" s="17" t="s">
        <v>361</v>
      </c>
      <c r="B654" s="17" t="s">
        <v>1229</v>
      </c>
      <c r="C654" s="18">
        <v>2010</v>
      </c>
      <c r="D654" s="18">
        <v>2014</v>
      </c>
      <c r="E654" s="18">
        <f t="shared" si="11"/>
        <v>4</v>
      </c>
      <c r="F654" s="27" t="s">
        <v>1699</v>
      </c>
    </row>
    <row r="655" spans="1:6" x14ac:dyDescent="0.25">
      <c r="A655" s="17" t="s">
        <v>1459</v>
      </c>
      <c r="B655" s="17" t="s">
        <v>1135</v>
      </c>
      <c r="C655" s="18">
        <v>2002</v>
      </c>
      <c r="D655" s="18">
        <v>2007</v>
      </c>
      <c r="E655" s="18">
        <f t="shared" si="11"/>
        <v>5</v>
      </c>
      <c r="F655" s="27" t="s">
        <v>1699</v>
      </c>
    </row>
    <row r="656" spans="1:6" x14ac:dyDescent="0.25">
      <c r="A656" s="39" t="s">
        <v>1460</v>
      </c>
      <c r="B656" s="39" t="s">
        <v>164</v>
      </c>
      <c r="C656" s="35">
        <v>2000</v>
      </c>
      <c r="D656" s="35">
        <v>2012</v>
      </c>
      <c r="E656" s="18">
        <f t="shared" si="11"/>
        <v>12</v>
      </c>
      <c r="F656" s="27" t="s">
        <v>1699</v>
      </c>
    </row>
    <row r="657" spans="1:6" x14ac:dyDescent="0.25">
      <c r="A657" s="17" t="s">
        <v>1460</v>
      </c>
      <c r="B657" s="17" t="s">
        <v>201</v>
      </c>
      <c r="C657" s="18">
        <v>2000</v>
      </c>
      <c r="D657" s="18">
        <v>2021</v>
      </c>
      <c r="E657" s="18">
        <f t="shared" si="11"/>
        <v>21</v>
      </c>
      <c r="F657" s="27" t="s">
        <v>1699</v>
      </c>
    </row>
    <row r="658" spans="1:6" x14ac:dyDescent="0.25">
      <c r="A658" s="17" t="s">
        <v>1461</v>
      </c>
      <c r="B658" s="17" t="s">
        <v>19</v>
      </c>
      <c r="C658" s="18">
        <v>2000</v>
      </c>
      <c r="D658" s="18">
        <v>2001</v>
      </c>
      <c r="E658" s="18">
        <f t="shared" si="11"/>
        <v>1</v>
      </c>
      <c r="F658" s="27" t="s">
        <v>1699</v>
      </c>
    </row>
    <row r="659" spans="1:6" x14ac:dyDescent="0.25">
      <c r="A659" s="17" t="s">
        <v>1462</v>
      </c>
      <c r="B659" s="17" t="s">
        <v>758</v>
      </c>
      <c r="C659" s="18">
        <v>2000</v>
      </c>
      <c r="D659" s="18">
        <v>2007</v>
      </c>
      <c r="E659" s="18">
        <f t="shared" si="11"/>
        <v>7</v>
      </c>
      <c r="F659" s="27" t="s">
        <v>1699</v>
      </c>
    </row>
    <row r="660" spans="1:6" x14ac:dyDescent="0.25">
      <c r="A660" s="17" t="s">
        <v>1463</v>
      </c>
      <c r="B660" s="17" t="s">
        <v>479</v>
      </c>
      <c r="C660" s="18">
        <v>2010</v>
      </c>
      <c r="D660" s="18">
        <v>2011</v>
      </c>
      <c r="E660" s="18">
        <f t="shared" si="11"/>
        <v>1</v>
      </c>
      <c r="F660" s="27" t="s">
        <v>1699</v>
      </c>
    </row>
    <row r="661" spans="1:6" x14ac:dyDescent="0.25">
      <c r="A661" s="17" t="s">
        <v>864</v>
      </c>
      <c r="B661" s="17" t="s">
        <v>94</v>
      </c>
      <c r="C661" s="18">
        <v>2007</v>
      </c>
      <c r="D661" s="18">
        <v>2013</v>
      </c>
      <c r="E661" s="18">
        <f t="shared" si="11"/>
        <v>6</v>
      </c>
      <c r="F661" s="19" t="s">
        <v>1699</v>
      </c>
    </row>
    <row r="662" spans="1:6" x14ac:dyDescent="0.25">
      <c r="A662" s="17" t="s">
        <v>865</v>
      </c>
      <c r="B662" s="17" t="s">
        <v>111</v>
      </c>
      <c r="C662" s="18">
        <v>2009</v>
      </c>
      <c r="D662" s="18">
        <v>2010</v>
      </c>
      <c r="E662" s="18">
        <f t="shared" si="11"/>
        <v>1</v>
      </c>
      <c r="F662" s="19" t="s">
        <v>1699</v>
      </c>
    </row>
    <row r="663" spans="1:6" x14ac:dyDescent="0.25">
      <c r="A663" s="17" t="s">
        <v>852</v>
      </c>
      <c r="B663" s="17" t="s">
        <v>866</v>
      </c>
      <c r="C663" s="18">
        <v>2009</v>
      </c>
      <c r="D663" s="18">
        <v>2010</v>
      </c>
      <c r="E663" s="18">
        <f t="shared" si="11"/>
        <v>1</v>
      </c>
      <c r="F663" s="19" t="s">
        <v>1699</v>
      </c>
    </row>
    <row r="664" spans="1:6" x14ac:dyDescent="0.25">
      <c r="A664" s="17" t="s">
        <v>1464</v>
      </c>
      <c r="B664" s="17" t="s">
        <v>42</v>
      </c>
      <c r="C664" s="18">
        <v>2005</v>
      </c>
      <c r="D664" s="18">
        <v>2005</v>
      </c>
      <c r="E664" s="18">
        <f t="shared" si="11"/>
        <v>0</v>
      </c>
      <c r="F664" s="27" t="s">
        <v>1699</v>
      </c>
    </row>
    <row r="665" spans="1:6" x14ac:dyDescent="0.25">
      <c r="A665" s="17" t="s">
        <v>1465</v>
      </c>
      <c r="B665" s="17" t="s">
        <v>268</v>
      </c>
      <c r="C665" s="18">
        <v>2015</v>
      </c>
      <c r="D665" s="18">
        <v>2015</v>
      </c>
      <c r="E665" s="18">
        <f t="shared" si="11"/>
        <v>0</v>
      </c>
      <c r="F665" s="27" t="s">
        <v>1699</v>
      </c>
    </row>
    <row r="666" spans="1:6" x14ac:dyDescent="0.25">
      <c r="A666" s="17" t="s">
        <v>1466</v>
      </c>
      <c r="B666" s="17" t="s">
        <v>264</v>
      </c>
      <c r="C666" s="18">
        <v>2006</v>
      </c>
      <c r="D666" s="18">
        <v>2007</v>
      </c>
      <c r="E666" s="18">
        <f t="shared" si="11"/>
        <v>1</v>
      </c>
      <c r="F666" s="27" t="s">
        <v>1699</v>
      </c>
    </row>
    <row r="667" spans="1:6" x14ac:dyDescent="0.25">
      <c r="A667" s="17" t="s">
        <v>867</v>
      </c>
      <c r="B667" s="17" t="s">
        <v>114</v>
      </c>
      <c r="C667" s="18">
        <v>2001</v>
      </c>
      <c r="D667" s="18">
        <v>2004</v>
      </c>
      <c r="E667" s="18">
        <f t="shared" si="11"/>
        <v>3</v>
      </c>
      <c r="F667" s="19" t="s">
        <v>1699</v>
      </c>
    </row>
    <row r="668" spans="1:6" x14ac:dyDescent="0.25">
      <c r="A668" s="17" t="s">
        <v>1467</v>
      </c>
      <c r="B668" s="17" t="s">
        <v>274</v>
      </c>
      <c r="C668" s="18">
        <v>2000</v>
      </c>
      <c r="D668" s="18">
        <v>2005</v>
      </c>
      <c r="E668" s="18">
        <f t="shared" si="11"/>
        <v>5</v>
      </c>
      <c r="F668" s="27" t="s">
        <v>1699</v>
      </c>
    </row>
    <row r="669" spans="1:6" x14ac:dyDescent="0.25">
      <c r="A669" s="17" t="s">
        <v>144</v>
      </c>
      <c r="B669" s="17" t="s">
        <v>164</v>
      </c>
      <c r="C669" s="18">
        <v>2005</v>
      </c>
      <c r="D669" s="18">
        <v>2007</v>
      </c>
      <c r="E669" s="18">
        <f t="shared" si="11"/>
        <v>2</v>
      </c>
      <c r="F669" s="19" t="s">
        <v>1699</v>
      </c>
    </row>
    <row r="670" spans="1:6" x14ac:dyDescent="0.25">
      <c r="A670" s="17" t="s">
        <v>144</v>
      </c>
      <c r="B670" s="17" t="s">
        <v>322</v>
      </c>
      <c r="C670" s="18">
        <v>2003</v>
      </c>
      <c r="D670" s="18">
        <v>2004</v>
      </c>
      <c r="E670" s="18">
        <f t="shared" si="11"/>
        <v>1</v>
      </c>
      <c r="F670" s="27" t="s">
        <v>1699</v>
      </c>
    </row>
    <row r="671" spans="1:6" x14ac:dyDescent="0.25">
      <c r="A671" s="17" t="s">
        <v>1468</v>
      </c>
      <c r="B671" s="17" t="s">
        <v>1469</v>
      </c>
      <c r="C671" s="18">
        <v>2014</v>
      </c>
      <c r="D671" s="18">
        <v>2022</v>
      </c>
      <c r="E671" s="18">
        <f t="shared" si="11"/>
        <v>8</v>
      </c>
      <c r="F671" s="27" t="s">
        <v>1699</v>
      </c>
    </row>
    <row r="672" spans="1:6" x14ac:dyDescent="0.25">
      <c r="A672" s="17" t="s">
        <v>1470</v>
      </c>
      <c r="B672" s="17" t="s">
        <v>94</v>
      </c>
      <c r="C672" s="18">
        <v>2000</v>
      </c>
      <c r="D672" s="18">
        <v>2003</v>
      </c>
      <c r="E672" s="18">
        <f t="shared" si="11"/>
        <v>3</v>
      </c>
      <c r="F672" s="27" t="s">
        <v>1699</v>
      </c>
    </row>
    <row r="673" spans="1:6" x14ac:dyDescent="0.25">
      <c r="A673" s="17" t="s">
        <v>1470</v>
      </c>
      <c r="B673" s="17" t="s">
        <v>72</v>
      </c>
      <c r="C673" s="18">
        <v>2001</v>
      </c>
      <c r="D673" s="18">
        <v>2010</v>
      </c>
      <c r="E673" s="18">
        <f t="shared" si="11"/>
        <v>9</v>
      </c>
      <c r="F673" s="27" t="s">
        <v>1699</v>
      </c>
    </row>
    <row r="674" spans="1:6" x14ac:dyDescent="0.25">
      <c r="A674" s="17" t="s">
        <v>1471</v>
      </c>
      <c r="B674" s="17" t="s">
        <v>146</v>
      </c>
      <c r="C674" s="18">
        <v>2015</v>
      </c>
      <c r="D674" s="18">
        <v>2015</v>
      </c>
      <c r="E674" s="18">
        <f t="shared" si="11"/>
        <v>0</v>
      </c>
      <c r="F674" s="27" t="s">
        <v>1699</v>
      </c>
    </row>
    <row r="675" spans="1:6" x14ac:dyDescent="0.25">
      <c r="A675" s="27" t="s">
        <v>868</v>
      </c>
      <c r="B675" s="27" t="s">
        <v>484</v>
      </c>
      <c r="C675" s="28">
        <v>2017</v>
      </c>
      <c r="D675" s="18">
        <v>2025</v>
      </c>
      <c r="E675" s="28">
        <f t="shared" si="11"/>
        <v>8</v>
      </c>
      <c r="F675" s="29" t="s">
        <v>1699</v>
      </c>
    </row>
    <row r="676" spans="1:6" x14ac:dyDescent="0.25">
      <c r="A676" s="17" t="s">
        <v>1472</v>
      </c>
      <c r="B676" s="17" t="s">
        <v>227</v>
      </c>
      <c r="C676" s="18">
        <v>2000</v>
      </c>
      <c r="D676" s="18">
        <v>2002</v>
      </c>
      <c r="E676" s="18">
        <f t="shared" si="11"/>
        <v>2</v>
      </c>
      <c r="F676" s="27" t="s">
        <v>1699</v>
      </c>
    </row>
    <row r="677" spans="1:6" x14ac:dyDescent="0.25">
      <c r="A677" s="17" t="s">
        <v>147</v>
      </c>
      <c r="B677" s="17" t="s">
        <v>49</v>
      </c>
      <c r="C677" s="18">
        <v>2000</v>
      </c>
      <c r="D677" s="18">
        <v>2003</v>
      </c>
      <c r="E677" s="18">
        <f t="shared" si="11"/>
        <v>3</v>
      </c>
      <c r="F677" s="19" t="s">
        <v>1699</v>
      </c>
    </row>
    <row r="678" spans="1:6" x14ac:dyDescent="0.25">
      <c r="A678" s="17" t="s">
        <v>147</v>
      </c>
      <c r="B678" s="17" t="s">
        <v>92</v>
      </c>
      <c r="C678" s="18">
        <v>2012</v>
      </c>
      <c r="D678" s="18">
        <v>2019</v>
      </c>
      <c r="E678" s="18">
        <f t="shared" si="11"/>
        <v>7</v>
      </c>
      <c r="F678" s="27" t="s">
        <v>1699</v>
      </c>
    </row>
    <row r="679" spans="1:6" x14ac:dyDescent="0.25">
      <c r="A679" s="17" t="s">
        <v>1710</v>
      </c>
      <c r="B679" s="17" t="s">
        <v>103</v>
      </c>
      <c r="C679" s="18">
        <v>2025</v>
      </c>
      <c r="D679" s="28">
        <v>2026</v>
      </c>
      <c r="E679" s="18">
        <f t="shared" si="11"/>
        <v>1</v>
      </c>
      <c r="F679" s="27" t="s">
        <v>1699</v>
      </c>
    </row>
    <row r="680" spans="1:6" x14ac:dyDescent="0.25">
      <c r="A680" s="17" t="s">
        <v>869</v>
      </c>
      <c r="B680" s="17" t="s">
        <v>870</v>
      </c>
      <c r="C680" s="18">
        <v>2009</v>
      </c>
      <c r="D680" s="18">
        <v>2013</v>
      </c>
      <c r="E680" s="18">
        <f t="shared" si="11"/>
        <v>4</v>
      </c>
      <c r="F680" s="19" t="s">
        <v>1699</v>
      </c>
    </row>
    <row r="681" spans="1:6" x14ac:dyDescent="0.25">
      <c r="A681" s="17" t="s">
        <v>871</v>
      </c>
      <c r="B681" s="17" t="s">
        <v>872</v>
      </c>
      <c r="C681" s="18">
        <v>2002</v>
      </c>
      <c r="D681" s="18">
        <v>2003</v>
      </c>
      <c r="E681" s="18">
        <f t="shared" si="11"/>
        <v>1</v>
      </c>
      <c r="F681" s="19" t="s">
        <v>1699</v>
      </c>
    </row>
    <row r="682" spans="1:6" x14ac:dyDescent="0.25">
      <c r="A682" s="17" t="s">
        <v>1473</v>
      </c>
      <c r="B682" s="17" t="s">
        <v>731</v>
      </c>
      <c r="C682" s="18">
        <v>2000</v>
      </c>
      <c r="D682" s="18">
        <v>2006</v>
      </c>
      <c r="E682" s="18">
        <f t="shared" si="11"/>
        <v>6</v>
      </c>
      <c r="F682" s="27" t="s">
        <v>1699</v>
      </c>
    </row>
    <row r="683" spans="1:6" x14ac:dyDescent="0.25">
      <c r="A683" s="17" t="s">
        <v>873</v>
      </c>
      <c r="B683" s="17" t="s">
        <v>874</v>
      </c>
      <c r="C683" s="18">
        <v>2009</v>
      </c>
      <c r="D683" s="18">
        <v>2010</v>
      </c>
      <c r="E683" s="18">
        <f t="shared" si="11"/>
        <v>1</v>
      </c>
      <c r="F683" s="19" t="s">
        <v>1699</v>
      </c>
    </row>
    <row r="684" spans="1:6" x14ac:dyDescent="0.25">
      <c r="A684" s="39" t="s">
        <v>875</v>
      </c>
      <c r="B684" s="39" t="s">
        <v>876</v>
      </c>
      <c r="C684" s="35">
        <v>2006</v>
      </c>
      <c r="D684" s="35">
        <v>2012</v>
      </c>
      <c r="E684" s="18">
        <f t="shared" si="11"/>
        <v>6</v>
      </c>
      <c r="F684" s="74" t="s">
        <v>1699</v>
      </c>
    </row>
    <row r="685" spans="1:6" x14ac:dyDescent="0.25">
      <c r="A685" s="17" t="s">
        <v>1474</v>
      </c>
      <c r="B685" s="17" t="s">
        <v>339</v>
      </c>
      <c r="C685" s="18">
        <v>2000</v>
      </c>
      <c r="D685" s="18">
        <v>2001</v>
      </c>
      <c r="E685" s="18">
        <f t="shared" si="11"/>
        <v>1</v>
      </c>
      <c r="F685" s="19" t="s">
        <v>1699</v>
      </c>
    </row>
    <row r="686" spans="1:6" x14ac:dyDescent="0.25">
      <c r="A686" s="17" t="s">
        <v>877</v>
      </c>
      <c r="B686" s="17" t="s">
        <v>111</v>
      </c>
      <c r="C686" s="18">
        <v>2000</v>
      </c>
      <c r="D686" s="18">
        <v>2009</v>
      </c>
      <c r="E686" s="18">
        <f t="shared" si="11"/>
        <v>9</v>
      </c>
      <c r="F686" s="19" t="s">
        <v>1699</v>
      </c>
    </row>
    <row r="687" spans="1:6" x14ac:dyDescent="0.25">
      <c r="A687" s="17" t="s">
        <v>1475</v>
      </c>
      <c r="B687" s="17" t="s">
        <v>278</v>
      </c>
      <c r="C687" s="18">
        <v>2009</v>
      </c>
      <c r="D687" s="18">
        <v>2010</v>
      </c>
      <c r="E687" s="18">
        <f t="shared" si="11"/>
        <v>1</v>
      </c>
      <c r="F687" s="27" t="s">
        <v>1699</v>
      </c>
    </row>
    <row r="688" spans="1:6" x14ac:dyDescent="0.25">
      <c r="A688" s="17" t="s">
        <v>148</v>
      </c>
      <c r="B688" s="17" t="s">
        <v>308</v>
      </c>
      <c r="C688" s="18">
        <v>2013</v>
      </c>
      <c r="D688" s="18">
        <v>2016</v>
      </c>
      <c r="E688" s="18">
        <f t="shared" si="11"/>
        <v>3</v>
      </c>
      <c r="F688" s="19" t="s">
        <v>1699</v>
      </c>
    </row>
    <row r="689" spans="1:6" x14ac:dyDescent="0.25">
      <c r="A689" s="17" t="s">
        <v>878</v>
      </c>
      <c r="B689" s="17" t="s">
        <v>879</v>
      </c>
      <c r="C689" s="18">
        <v>1999</v>
      </c>
      <c r="D689" s="18">
        <v>2003</v>
      </c>
      <c r="E689" s="18">
        <f t="shared" si="11"/>
        <v>4</v>
      </c>
      <c r="F689" s="19" t="s">
        <v>1699</v>
      </c>
    </row>
    <row r="690" spans="1:6" x14ac:dyDescent="0.25">
      <c r="A690" s="17" t="s">
        <v>880</v>
      </c>
      <c r="B690" s="17" t="s">
        <v>274</v>
      </c>
      <c r="C690" s="18">
        <v>2000</v>
      </c>
      <c r="D690" s="18">
        <v>2001</v>
      </c>
      <c r="E690" s="18">
        <f t="shared" si="11"/>
        <v>1</v>
      </c>
      <c r="F690" s="19" t="s">
        <v>1699</v>
      </c>
    </row>
    <row r="691" spans="1:6" x14ac:dyDescent="0.25">
      <c r="A691" s="39" t="s">
        <v>881</v>
      </c>
      <c r="B691" s="39" t="s">
        <v>196</v>
      </c>
      <c r="C691" s="35">
        <v>2002</v>
      </c>
      <c r="D691" s="35">
        <v>2002</v>
      </c>
      <c r="E691" s="18">
        <f t="shared" si="11"/>
        <v>0</v>
      </c>
      <c r="F691" s="19" t="s">
        <v>1699</v>
      </c>
    </row>
    <row r="692" spans="1:6" x14ac:dyDescent="0.25">
      <c r="A692" s="17" t="s">
        <v>882</v>
      </c>
      <c r="B692" s="17" t="s">
        <v>323</v>
      </c>
      <c r="C692" s="18">
        <v>2003</v>
      </c>
      <c r="D692" s="18">
        <v>2003</v>
      </c>
      <c r="E692" s="18">
        <f t="shared" si="11"/>
        <v>0</v>
      </c>
      <c r="F692" s="19" t="s">
        <v>1699</v>
      </c>
    </row>
    <row r="693" spans="1:6" x14ac:dyDescent="0.25">
      <c r="A693" s="17" t="s">
        <v>150</v>
      </c>
      <c r="B693" s="17" t="s">
        <v>341</v>
      </c>
      <c r="C693" s="18">
        <v>2000</v>
      </c>
      <c r="D693" s="18">
        <v>2025</v>
      </c>
      <c r="E693" s="18">
        <f t="shared" si="11"/>
        <v>25</v>
      </c>
      <c r="F693" s="27" t="s">
        <v>1699</v>
      </c>
    </row>
    <row r="694" spans="1:6" x14ac:dyDescent="0.25">
      <c r="A694" s="17" t="s">
        <v>342</v>
      </c>
      <c r="B694" s="17" t="s">
        <v>883</v>
      </c>
      <c r="C694" s="18">
        <v>2011</v>
      </c>
      <c r="D694" s="18">
        <v>2011</v>
      </c>
      <c r="E694" s="18">
        <f t="shared" si="11"/>
        <v>0</v>
      </c>
      <c r="F694" s="19" t="s">
        <v>1699</v>
      </c>
    </row>
    <row r="695" spans="1:6" x14ac:dyDescent="0.25">
      <c r="A695" s="17" t="s">
        <v>342</v>
      </c>
      <c r="B695" s="17" t="s">
        <v>414</v>
      </c>
      <c r="C695" s="18">
        <v>2002</v>
      </c>
      <c r="D695" s="18">
        <v>2008</v>
      </c>
      <c r="E695" s="18">
        <f t="shared" si="11"/>
        <v>6</v>
      </c>
      <c r="F695" s="19" t="s">
        <v>1699</v>
      </c>
    </row>
    <row r="696" spans="1:6" x14ac:dyDescent="0.25">
      <c r="A696" s="17" t="s">
        <v>1476</v>
      </c>
      <c r="B696" s="17" t="s">
        <v>1477</v>
      </c>
      <c r="C696" s="18">
        <v>2009</v>
      </c>
      <c r="D696" s="18">
        <v>2010</v>
      </c>
      <c r="E696" s="18">
        <f t="shared" si="11"/>
        <v>1</v>
      </c>
      <c r="F696" s="27" t="s">
        <v>1699</v>
      </c>
    </row>
    <row r="697" spans="1:6" x14ac:dyDescent="0.25">
      <c r="A697" s="17" t="s">
        <v>1478</v>
      </c>
      <c r="B697" s="17" t="s">
        <v>164</v>
      </c>
      <c r="C697" s="18">
        <v>2000</v>
      </c>
      <c r="D697" s="18">
        <v>2003</v>
      </c>
      <c r="E697" s="18">
        <f t="shared" si="11"/>
        <v>3</v>
      </c>
      <c r="F697" s="27" t="s">
        <v>1699</v>
      </c>
    </row>
    <row r="698" spans="1:6" x14ac:dyDescent="0.25">
      <c r="A698" s="17" t="s">
        <v>884</v>
      </c>
      <c r="B698" s="17" t="s">
        <v>262</v>
      </c>
      <c r="C698" s="18">
        <v>2008</v>
      </c>
      <c r="D698" s="18">
        <v>2008</v>
      </c>
      <c r="E698" s="18">
        <f t="shared" si="11"/>
        <v>0</v>
      </c>
      <c r="F698" s="19" t="s">
        <v>1699</v>
      </c>
    </row>
    <row r="699" spans="1:6" x14ac:dyDescent="0.25">
      <c r="A699" s="17" t="s">
        <v>884</v>
      </c>
      <c r="B699" s="17" t="s">
        <v>109</v>
      </c>
      <c r="C699" s="18">
        <v>2000</v>
      </c>
      <c r="D699" s="18">
        <v>2012</v>
      </c>
      <c r="E699" s="18">
        <f t="shared" si="11"/>
        <v>12</v>
      </c>
      <c r="F699" s="27" t="s">
        <v>1699</v>
      </c>
    </row>
    <row r="700" spans="1:6" x14ac:dyDescent="0.25">
      <c r="A700" s="17" t="s">
        <v>885</v>
      </c>
      <c r="B700" s="17" t="s">
        <v>72</v>
      </c>
      <c r="C700" s="18">
        <v>2001</v>
      </c>
      <c r="D700" s="18">
        <v>2002</v>
      </c>
      <c r="E700" s="18">
        <f t="shared" si="11"/>
        <v>1</v>
      </c>
      <c r="F700" s="19" t="s">
        <v>1699</v>
      </c>
    </row>
    <row r="701" spans="1:6" x14ac:dyDescent="0.25">
      <c r="A701" s="17" t="s">
        <v>885</v>
      </c>
      <c r="B701" s="17" t="s">
        <v>72</v>
      </c>
      <c r="C701" s="18">
        <v>2008</v>
      </c>
      <c r="D701" s="18">
        <v>2008</v>
      </c>
      <c r="E701" s="18">
        <f t="shared" si="11"/>
        <v>0</v>
      </c>
      <c r="F701" s="27" t="s">
        <v>1699</v>
      </c>
    </row>
    <row r="702" spans="1:6" x14ac:dyDescent="0.25">
      <c r="A702" s="17" t="s">
        <v>886</v>
      </c>
      <c r="B702" s="17" t="s">
        <v>387</v>
      </c>
      <c r="C702" s="18">
        <v>2000</v>
      </c>
      <c r="D702" s="18">
        <v>2012</v>
      </c>
      <c r="E702" s="18">
        <f t="shared" si="11"/>
        <v>12</v>
      </c>
      <c r="F702" s="19" t="s">
        <v>1699</v>
      </c>
    </row>
    <row r="703" spans="1:6" x14ac:dyDescent="0.25">
      <c r="A703" s="17" t="s">
        <v>152</v>
      </c>
      <c r="B703" s="17" t="s">
        <v>1479</v>
      </c>
      <c r="C703" s="18">
        <v>2005</v>
      </c>
      <c r="D703" s="18">
        <v>2006</v>
      </c>
      <c r="E703" s="18">
        <f t="shared" si="11"/>
        <v>1</v>
      </c>
      <c r="F703" s="27" t="s">
        <v>1699</v>
      </c>
    </row>
    <row r="704" spans="1:6" x14ac:dyDescent="0.25">
      <c r="A704" s="17" t="s">
        <v>152</v>
      </c>
      <c r="B704" s="17" t="s">
        <v>1480</v>
      </c>
      <c r="C704" s="18">
        <v>2000</v>
      </c>
      <c r="D704" s="18">
        <v>2018</v>
      </c>
      <c r="E704" s="18">
        <f t="shared" si="11"/>
        <v>18</v>
      </c>
      <c r="F704" s="27" t="s">
        <v>1699</v>
      </c>
    </row>
    <row r="705" spans="1:6" x14ac:dyDescent="0.25">
      <c r="A705" s="5" t="s">
        <v>152</v>
      </c>
      <c r="B705" s="5" t="s">
        <v>153</v>
      </c>
      <c r="C705" s="13">
        <v>2024</v>
      </c>
      <c r="D705" s="35">
        <v>2025</v>
      </c>
      <c r="E705" s="28">
        <f t="shared" si="11"/>
        <v>1</v>
      </c>
      <c r="F705" s="110" t="s">
        <v>1699</v>
      </c>
    </row>
    <row r="706" spans="1:6" x14ac:dyDescent="0.25">
      <c r="A706" s="17" t="s">
        <v>887</v>
      </c>
      <c r="B706" s="17" t="s">
        <v>325</v>
      </c>
      <c r="C706" s="18">
        <v>2010</v>
      </c>
      <c r="D706" s="18">
        <v>2018</v>
      </c>
      <c r="E706" s="18">
        <f t="shared" ref="E706:E769" si="12">D706-C706</f>
        <v>8</v>
      </c>
      <c r="F706" s="19" t="s">
        <v>1699</v>
      </c>
    </row>
    <row r="707" spans="1:6" x14ac:dyDescent="0.25">
      <c r="A707" s="27" t="s">
        <v>154</v>
      </c>
      <c r="B707" s="27" t="s">
        <v>155</v>
      </c>
      <c r="C707" s="28">
        <v>2022</v>
      </c>
      <c r="D707" s="28">
        <v>2026</v>
      </c>
      <c r="E707" s="28">
        <f t="shared" si="12"/>
        <v>4</v>
      </c>
      <c r="F707" s="27" t="s">
        <v>1699</v>
      </c>
    </row>
    <row r="708" spans="1:6" x14ac:dyDescent="0.25">
      <c r="A708" s="17" t="s">
        <v>1481</v>
      </c>
      <c r="B708" s="17" t="s">
        <v>72</v>
      </c>
      <c r="C708" s="18">
        <v>2000</v>
      </c>
      <c r="D708" s="18">
        <v>2002</v>
      </c>
      <c r="E708" s="18">
        <f t="shared" si="12"/>
        <v>2</v>
      </c>
      <c r="F708" s="19" t="s">
        <v>1699</v>
      </c>
    </row>
    <row r="709" spans="1:6" x14ac:dyDescent="0.25">
      <c r="A709" s="17" t="s">
        <v>888</v>
      </c>
      <c r="B709" s="17" t="s">
        <v>92</v>
      </c>
      <c r="C709" s="18">
        <v>2003</v>
      </c>
      <c r="D709" s="18">
        <v>2013</v>
      </c>
      <c r="E709" s="18">
        <f t="shared" si="12"/>
        <v>10</v>
      </c>
      <c r="F709" s="19" t="s">
        <v>1699</v>
      </c>
    </row>
    <row r="710" spans="1:6" x14ac:dyDescent="0.25">
      <c r="A710" s="17" t="s">
        <v>889</v>
      </c>
      <c r="B710" s="17" t="s">
        <v>845</v>
      </c>
      <c r="C710" s="18">
        <v>2006</v>
      </c>
      <c r="D710" s="18">
        <v>2012</v>
      </c>
      <c r="E710" s="18">
        <f t="shared" si="12"/>
        <v>6</v>
      </c>
      <c r="F710" s="19" t="s">
        <v>1699</v>
      </c>
    </row>
    <row r="711" spans="1:6" x14ac:dyDescent="0.25">
      <c r="A711" s="17" t="s">
        <v>890</v>
      </c>
      <c r="B711" s="17" t="s">
        <v>74</v>
      </c>
      <c r="C711" s="18">
        <v>2006</v>
      </c>
      <c r="D711" s="18">
        <v>2008</v>
      </c>
      <c r="E711" s="18">
        <f t="shared" si="12"/>
        <v>2</v>
      </c>
      <c r="F711" s="19" t="s">
        <v>1699</v>
      </c>
    </row>
    <row r="712" spans="1:6" x14ac:dyDescent="0.25">
      <c r="A712" s="17" t="s">
        <v>1482</v>
      </c>
      <c r="B712" s="17" t="s">
        <v>111</v>
      </c>
      <c r="C712" s="18">
        <v>2013</v>
      </c>
      <c r="D712" s="18">
        <v>2021</v>
      </c>
      <c r="E712" s="18">
        <f t="shared" si="12"/>
        <v>8</v>
      </c>
      <c r="F712" s="19" t="s">
        <v>1699</v>
      </c>
    </row>
    <row r="713" spans="1:6" x14ac:dyDescent="0.25">
      <c r="A713" s="17" t="s">
        <v>1483</v>
      </c>
      <c r="B713" s="17" t="s">
        <v>387</v>
      </c>
      <c r="C713" s="18">
        <v>2002</v>
      </c>
      <c r="D713" s="18">
        <v>2003</v>
      </c>
      <c r="E713" s="18">
        <f t="shared" si="12"/>
        <v>1</v>
      </c>
      <c r="F713" s="27" t="s">
        <v>1699</v>
      </c>
    </row>
    <row r="714" spans="1:6" x14ac:dyDescent="0.25">
      <c r="A714" s="17" t="s">
        <v>891</v>
      </c>
      <c r="B714" s="17" t="s">
        <v>322</v>
      </c>
      <c r="C714" s="18">
        <v>2015</v>
      </c>
      <c r="D714" s="18">
        <v>2021</v>
      </c>
      <c r="E714" s="18">
        <f t="shared" si="12"/>
        <v>6</v>
      </c>
      <c r="F714" s="19" t="s">
        <v>1699</v>
      </c>
    </row>
    <row r="715" spans="1:6" x14ac:dyDescent="0.25">
      <c r="A715" s="17" t="s">
        <v>892</v>
      </c>
      <c r="B715" s="17" t="s">
        <v>523</v>
      </c>
      <c r="C715" s="18">
        <v>2017</v>
      </c>
      <c r="D715" s="18">
        <v>2020</v>
      </c>
      <c r="E715" s="18">
        <f t="shared" si="12"/>
        <v>3</v>
      </c>
      <c r="F715" s="19" t="s">
        <v>1699</v>
      </c>
    </row>
    <row r="716" spans="1:6" x14ac:dyDescent="0.25">
      <c r="A716" s="17" t="s">
        <v>1484</v>
      </c>
      <c r="B716" s="17" t="s">
        <v>164</v>
      </c>
      <c r="C716" s="18">
        <v>2000</v>
      </c>
      <c r="D716" s="18">
        <v>2008</v>
      </c>
      <c r="E716" s="18">
        <f t="shared" si="12"/>
        <v>8</v>
      </c>
      <c r="F716" s="27" t="s">
        <v>1699</v>
      </c>
    </row>
    <row r="717" spans="1:6" x14ac:dyDescent="0.25">
      <c r="A717" s="17" t="s">
        <v>1485</v>
      </c>
      <c r="B717" s="17" t="s">
        <v>12</v>
      </c>
      <c r="C717" s="18">
        <v>2012</v>
      </c>
      <c r="D717" s="18">
        <v>2015</v>
      </c>
      <c r="E717" s="18">
        <f t="shared" si="12"/>
        <v>3</v>
      </c>
      <c r="F717" s="27" t="s">
        <v>1699</v>
      </c>
    </row>
    <row r="718" spans="1:6" x14ac:dyDescent="0.25">
      <c r="A718" s="17" t="s">
        <v>1486</v>
      </c>
      <c r="B718" s="17" t="s">
        <v>1487</v>
      </c>
      <c r="C718" s="18">
        <v>2001</v>
      </c>
      <c r="D718" s="18">
        <v>2002</v>
      </c>
      <c r="E718" s="18">
        <f t="shared" si="12"/>
        <v>1</v>
      </c>
      <c r="F718" s="27" t="s">
        <v>1699</v>
      </c>
    </row>
    <row r="719" spans="1:6" x14ac:dyDescent="0.25">
      <c r="A719" s="17" t="s">
        <v>893</v>
      </c>
      <c r="B719" s="17" t="s">
        <v>894</v>
      </c>
      <c r="C719" s="18">
        <v>2000</v>
      </c>
      <c r="D719" s="18">
        <v>2008</v>
      </c>
      <c r="E719" s="18">
        <f t="shared" si="12"/>
        <v>8</v>
      </c>
      <c r="F719" s="19" t="s">
        <v>1699</v>
      </c>
    </row>
    <row r="720" spans="1:6" x14ac:dyDescent="0.25">
      <c r="A720" s="17" t="s">
        <v>895</v>
      </c>
      <c r="B720" s="17" t="s">
        <v>274</v>
      </c>
      <c r="C720" s="18">
        <v>2000</v>
      </c>
      <c r="D720" s="18">
        <v>2004</v>
      </c>
      <c r="E720" s="18">
        <f t="shared" si="12"/>
        <v>4</v>
      </c>
      <c r="F720" s="19" t="s">
        <v>1699</v>
      </c>
    </row>
    <row r="721" spans="1:6" x14ac:dyDescent="0.25">
      <c r="A721" s="17" t="s">
        <v>1488</v>
      </c>
      <c r="B721" s="17" t="s">
        <v>72</v>
      </c>
      <c r="C721" s="18">
        <v>2002</v>
      </c>
      <c r="D721" s="18">
        <v>2005</v>
      </c>
      <c r="E721" s="18">
        <f t="shared" si="12"/>
        <v>3</v>
      </c>
      <c r="F721" s="27" t="s">
        <v>1699</v>
      </c>
    </row>
    <row r="722" spans="1:6" x14ac:dyDescent="0.25">
      <c r="A722" s="27" t="s">
        <v>896</v>
      </c>
      <c r="B722" s="27" t="s">
        <v>201</v>
      </c>
      <c r="C722" s="28">
        <v>2023</v>
      </c>
      <c r="D722" s="18">
        <v>2023</v>
      </c>
      <c r="E722" s="28">
        <f t="shared" si="12"/>
        <v>0</v>
      </c>
      <c r="F722" s="29" t="s">
        <v>1699</v>
      </c>
    </row>
    <row r="723" spans="1:6" x14ac:dyDescent="0.25">
      <c r="A723" s="17" t="s">
        <v>1489</v>
      </c>
      <c r="B723" s="17" t="s">
        <v>1146</v>
      </c>
      <c r="C723" s="18">
        <v>2013</v>
      </c>
      <c r="D723" s="18">
        <v>2013</v>
      </c>
      <c r="E723" s="18">
        <f t="shared" si="12"/>
        <v>0</v>
      </c>
      <c r="F723" s="27" t="s">
        <v>1699</v>
      </c>
    </row>
    <row r="724" spans="1:6" x14ac:dyDescent="0.25">
      <c r="A724" s="17" t="s">
        <v>1490</v>
      </c>
      <c r="B724" s="17" t="s">
        <v>789</v>
      </c>
      <c r="C724" s="18">
        <v>2007</v>
      </c>
      <c r="D724" s="18">
        <v>2010</v>
      </c>
      <c r="E724" s="18">
        <f t="shared" si="12"/>
        <v>3</v>
      </c>
      <c r="F724" s="27" t="s">
        <v>1699</v>
      </c>
    </row>
    <row r="725" spans="1:6" x14ac:dyDescent="0.25">
      <c r="A725" s="17" t="s">
        <v>897</v>
      </c>
      <c r="B725" s="17" t="s">
        <v>111</v>
      </c>
      <c r="C725" s="18">
        <v>2000</v>
      </c>
      <c r="D725" s="18">
        <v>2001</v>
      </c>
      <c r="E725" s="18">
        <f t="shared" si="12"/>
        <v>1</v>
      </c>
      <c r="F725" s="17" t="s">
        <v>1699</v>
      </c>
    </row>
    <row r="726" spans="1:6" x14ac:dyDescent="0.25">
      <c r="A726" s="17" t="s">
        <v>1491</v>
      </c>
      <c r="B726" s="17" t="s">
        <v>62</v>
      </c>
      <c r="C726" s="18">
        <v>2006</v>
      </c>
      <c r="D726" s="18">
        <v>2007</v>
      </c>
      <c r="E726" s="18">
        <f t="shared" si="12"/>
        <v>1</v>
      </c>
      <c r="F726" s="27" t="s">
        <v>1699</v>
      </c>
    </row>
    <row r="727" spans="1:6" x14ac:dyDescent="0.25">
      <c r="A727" s="39" t="s">
        <v>898</v>
      </c>
      <c r="B727" s="39" t="s">
        <v>58</v>
      </c>
      <c r="C727" s="35">
        <v>2009</v>
      </c>
      <c r="D727" s="35">
        <v>2013</v>
      </c>
      <c r="E727" s="35">
        <f t="shared" si="12"/>
        <v>4</v>
      </c>
      <c r="F727" s="19" t="s">
        <v>1699</v>
      </c>
    </row>
    <row r="728" spans="1:6" x14ac:dyDescent="0.25">
      <c r="A728" s="17" t="s">
        <v>898</v>
      </c>
      <c r="B728" s="17" t="s">
        <v>162</v>
      </c>
      <c r="C728" s="18">
        <v>2007</v>
      </c>
      <c r="D728" s="18">
        <v>2021</v>
      </c>
      <c r="E728" s="18">
        <f t="shared" si="12"/>
        <v>14</v>
      </c>
      <c r="F728" s="27" t="s">
        <v>1699</v>
      </c>
    </row>
    <row r="729" spans="1:6" x14ac:dyDescent="0.25">
      <c r="A729" s="17" t="s">
        <v>899</v>
      </c>
      <c r="B729" s="17" t="s">
        <v>16</v>
      </c>
      <c r="C729" s="18">
        <v>2002</v>
      </c>
      <c r="D729" s="18">
        <v>2003</v>
      </c>
      <c r="E729" s="18">
        <f t="shared" si="12"/>
        <v>1</v>
      </c>
      <c r="F729" s="19" t="s">
        <v>1699</v>
      </c>
    </row>
    <row r="730" spans="1:6" x14ac:dyDescent="0.25">
      <c r="A730" s="39" t="s">
        <v>1492</v>
      </c>
      <c r="B730" s="39" t="s">
        <v>1493</v>
      </c>
      <c r="C730" s="35">
        <v>2022</v>
      </c>
      <c r="D730" s="35">
        <v>2023</v>
      </c>
      <c r="E730" s="18">
        <f t="shared" si="12"/>
        <v>1</v>
      </c>
      <c r="F730" s="27" t="s">
        <v>1699</v>
      </c>
    </row>
    <row r="731" spans="1:6" x14ac:dyDescent="0.25">
      <c r="A731" s="17" t="s">
        <v>951</v>
      </c>
      <c r="B731" s="17" t="s">
        <v>1494</v>
      </c>
      <c r="C731" s="18">
        <v>2000</v>
      </c>
      <c r="D731" s="18">
        <v>2005</v>
      </c>
      <c r="E731" s="18">
        <f t="shared" si="12"/>
        <v>5</v>
      </c>
      <c r="F731" s="27" t="s">
        <v>1699</v>
      </c>
    </row>
    <row r="732" spans="1:6" x14ac:dyDescent="0.25">
      <c r="A732" s="39" t="s">
        <v>23</v>
      </c>
      <c r="B732" s="39" t="s">
        <v>1495</v>
      </c>
      <c r="C732" s="35">
        <v>2000</v>
      </c>
      <c r="D732" s="35">
        <v>2006</v>
      </c>
      <c r="E732" s="18">
        <f t="shared" si="12"/>
        <v>6</v>
      </c>
      <c r="F732" s="27" t="s">
        <v>1699</v>
      </c>
    </row>
    <row r="733" spans="1:6" x14ac:dyDescent="0.25">
      <c r="A733" s="17" t="s">
        <v>900</v>
      </c>
      <c r="B733" s="17" t="s">
        <v>901</v>
      </c>
      <c r="C733" s="18">
        <v>2002</v>
      </c>
      <c r="D733" s="18">
        <v>2003</v>
      </c>
      <c r="E733" s="18">
        <f t="shared" si="12"/>
        <v>1</v>
      </c>
      <c r="F733" s="19" t="s">
        <v>1699</v>
      </c>
    </row>
    <row r="734" spans="1:6" x14ac:dyDescent="0.25">
      <c r="A734" s="17" t="s">
        <v>165</v>
      </c>
      <c r="B734" s="17" t="s">
        <v>301</v>
      </c>
      <c r="C734" s="18">
        <v>1999</v>
      </c>
      <c r="D734" s="18">
        <v>2010</v>
      </c>
      <c r="E734" s="18">
        <f t="shared" si="12"/>
        <v>11</v>
      </c>
      <c r="F734" s="19" t="s">
        <v>1699</v>
      </c>
    </row>
    <row r="735" spans="1:6" x14ac:dyDescent="0.25">
      <c r="A735" s="27" t="s">
        <v>165</v>
      </c>
      <c r="B735" s="27" t="s">
        <v>114</v>
      </c>
      <c r="C735" s="28">
        <v>1998</v>
      </c>
      <c r="D735" s="18">
        <v>2025</v>
      </c>
      <c r="E735" s="28">
        <f t="shared" si="12"/>
        <v>27</v>
      </c>
      <c r="F735" s="29" t="s">
        <v>1699</v>
      </c>
    </row>
    <row r="736" spans="1:6" x14ac:dyDescent="0.25">
      <c r="A736" s="17" t="s">
        <v>165</v>
      </c>
      <c r="B736" s="17" t="s">
        <v>194</v>
      </c>
      <c r="C736" s="18">
        <v>2000</v>
      </c>
      <c r="D736" s="18">
        <v>2014</v>
      </c>
      <c r="E736" s="18">
        <f t="shared" si="12"/>
        <v>14</v>
      </c>
      <c r="F736" s="27" t="s">
        <v>1699</v>
      </c>
    </row>
    <row r="737" spans="1:6" x14ac:dyDescent="0.25">
      <c r="A737" s="27" t="s">
        <v>165</v>
      </c>
      <c r="B737" s="27" t="s">
        <v>551</v>
      </c>
      <c r="C737" s="28">
        <v>2006</v>
      </c>
      <c r="D737" s="18">
        <v>2025</v>
      </c>
      <c r="E737" s="28">
        <f t="shared" si="12"/>
        <v>19</v>
      </c>
      <c r="F737" s="80" t="s">
        <v>1699</v>
      </c>
    </row>
    <row r="738" spans="1:6" x14ac:dyDescent="0.25">
      <c r="A738" s="17" t="s">
        <v>902</v>
      </c>
      <c r="B738" s="17" t="s">
        <v>539</v>
      </c>
      <c r="C738" s="18">
        <v>2005</v>
      </c>
      <c r="D738" s="18">
        <v>2020</v>
      </c>
      <c r="E738" s="18">
        <f t="shared" si="12"/>
        <v>15</v>
      </c>
      <c r="F738" s="19" t="s">
        <v>1699</v>
      </c>
    </row>
    <row r="739" spans="1:6" x14ac:dyDescent="0.25">
      <c r="A739" s="17" t="s">
        <v>903</v>
      </c>
      <c r="B739" s="17" t="s">
        <v>904</v>
      </c>
      <c r="C739" s="18">
        <v>2002</v>
      </c>
      <c r="D739" s="18">
        <v>2004</v>
      </c>
      <c r="E739" s="18">
        <f t="shared" si="12"/>
        <v>2</v>
      </c>
      <c r="F739" s="19" t="s">
        <v>1699</v>
      </c>
    </row>
    <row r="740" spans="1:6" x14ac:dyDescent="0.25">
      <c r="A740" s="17" t="s">
        <v>1496</v>
      </c>
      <c r="B740" s="17" t="s">
        <v>308</v>
      </c>
      <c r="C740" s="18">
        <v>2004</v>
      </c>
      <c r="D740" s="18">
        <v>2021</v>
      </c>
      <c r="E740" s="18">
        <f t="shared" si="12"/>
        <v>17</v>
      </c>
      <c r="F740" s="27" t="s">
        <v>1699</v>
      </c>
    </row>
    <row r="741" spans="1:6" x14ac:dyDescent="0.25">
      <c r="A741" s="17" t="s">
        <v>1497</v>
      </c>
      <c r="B741" s="17" t="s">
        <v>62</v>
      </c>
      <c r="C741" s="18">
        <v>2012</v>
      </c>
      <c r="D741" s="18">
        <v>2021</v>
      </c>
      <c r="E741" s="18">
        <f t="shared" si="12"/>
        <v>9</v>
      </c>
      <c r="F741" s="19" t="s">
        <v>1699</v>
      </c>
    </row>
    <row r="742" spans="1:6" x14ac:dyDescent="0.25">
      <c r="A742" s="17" t="s">
        <v>1498</v>
      </c>
      <c r="B742" s="17" t="s">
        <v>281</v>
      </c>
      <c r="C742" s="18">
        <v>2012</v>
      </c>
      <c r="D742" s="18">
        <v>2012</v>
      </c>
      <c r="E742" s="18">
        <f t="shared" si="12"/>
        <v>0</v>
      </c>
      <c r="F742" s="27" t="s">
        <v>1699</v>
      </c>
    </row>
    <row r="743" spans="1:6" x14ac:dyDescent="0.25">
      <c r="A743" s="17" t="s">
        <v>905</v>
      </c>
      <c r="B743" s="17" t="s">
        <v>317</v>
      </c>
      <c r="C743" s="18">
        <v>1999</v>
      </c>
      <c r="D743" s="18">
        <v>2001</v>
      </c>
      <c r="E743" s="18">
        <f t="shared" si="12"/>
        <v>2</v>
      </c>
      <c r="F743" s="19" t="s">
        <v>1699</v>
      </c>
    </row>
    <row r="744" spans="1:6" x14ac:dyDescent="0.25">
      <c r="A744" s="17" t="s">
        <v>906</v>
      </c>
      <c r="B744" s="17" t="s">
        <v>191</v>
      </c>
      <c r="C744" s="18">
        <v>2009</v>
      </c>
      <c r="D744" s="18">
        <v>2010</v>
      </c>
      <c r="E744" s="18">
        <f t="shared" si="12"/>
        <v>1</v>
      </c>
      <c r="F744" s="19" t="s">
        <v>1699</v>
      </c>
    </row>
    <row r="745" spans="1:6" x14ac:dyDescent="0.25">
      <c r="A745" s="27" t="s">
        <v>907</v>
      </c>
      <c r="B745" s="27" t="s">
        <v>558</v>
      </c>
      <c r="C745" s="28">
        <v>2022</v>
      </c>
      <c r="D745" s="18">
        <v>2023</v>
      </c>
      <c r="E745" s="28">
        <f t="shared" si="12"/>
        <v>1</v>
      </c>
      <c r="F745" s="29" t="s">
        <v>1699</v>
      </c>
    </row>
    <row r="746" spans="1:6" x14ac:dyDescent="0.25">
      <c r="A746" s="17" t="s">
        <v>1499</v>
      </c>
      <c r="B746" s="17" t="s">
        <v>1404</v>
      </c>
      <c r="C746" s="18">
        <v>2000</v>
      </c>
      <c r="D746" s="18">
        <v>2007</v>
      </c>
      <c r="E746" s="18">
        <f t="shared" si="12"/>
        <v>7</v>
      </c>
      <c r="F746" s="27" t="s">
        <v>1699</v>
      </c>
    </row>
    <row r="747" spans="1:6" x14ac:dyDescent="0.25">
      <c r="A747" s="39" t="s">
        <v>908</v>
      </c>
      <c r="B747" s="39" t="s">
        <v>909</v>
      </c>
      <c r="C747" s="35">
        <v>2008</v>
      </c>
      <c r="D747" s="35">
        <v>2011</v>
      </c>
      <c r="E747" s="18">
        <f t="shared" si="12"/>
        <v>3</v>
      </c>
      <c r="F747" s="19" t="s">
        <v>1699</v>
      </c>
    </row>
    <row r="748" spans="1:6" x14ac:dyDescent="0.25">
      <c r="A748" s="17" t="s">
        <v>910</v>
      </c>
      <c r="B748" s="17" t="s">
        <v>170</v>
      </c>
      <c r="C748" s="18">
        <v>2002</v>
      </c>
      <c r="D748" s="18">
        <v>2002</v>
      </c>
      <c r="E748" s="18">
        <f t="shared" si="12"/>
        <v>0</v>
      </c>
      <c r="F748" s="19" t="s">
        <v>1699</v>
      </c>
    </row>
    <row r="749" spans="1:6" x14ac:dyDescent="0.25">
      <c r="A749" s="17" t="s">
        <v>166</v>
      </c>
      <c r="B749" s="17" t="s">
        <v>558</v>
      </c>
      <c r="C749" s="18">
        <v>2016</v>
      </c>
      <c r="D749" s="18">
        <v>2018</v>
      </c>
      <c r="E749" s="18">
        <f t="shared" si="12"/>
        <v>2</v>
      </c>
      <c r="F749" s="19" t="s">
        <v>1699</v>
      </c>
    </row>
    <row r="750" spans="1:6" x14ac:dyDescent="0.25">
      <c r="A750" s="17" t="s">
        <v>166</v>
      </c>
      <c r="B750" s="17" t="s">
        <v>72</v>
      </c>
      <c r="C750" s="18">
        <v>2001</v>
      </c>
      <c r="D750" s="18">
        <v>2021</v>
      </c>
      <c r="E750" s="18">
        <f t="shared" si="12"/>
        <v>20</v>
      </c>
      <c r="F750" s="19" t="s">
        <v>1699</v>
      </c>
    </row>
    <row r="751" spans="1:6" x14ac:dyDescent="0.25">
      <c r="A751" s="39" t="s">
        <v>166</v>
      </c>
      <c r="B751" s="39" t="s">
        <v>232</v>
      </c>
      <c r="C751" s="35">
        <v>2012</v>
      </c>
      <c r="D751" s="35">
        <v>2012</v>
      </c>
      <c r="E751" s="18">
        <f t="shared" si="12"/>
        <v>0</v>
      </c>
      <c r="F751" s="27" t="s">
        <v>1699</v>
      </c>
    </row>
    <row r="752" spans="1:6" x14ac:dyDescent="0.25">
      <c r="A752" s="17" t="s">
        <v>166</v>
      </c>
      <c r="B752" s="17" t="s">
        <v>227</v>
      </c>
      <c r="C752" s="18">
        <v>2011</v>
      </c>
      <c r="D752" s="18">
        <v>2012</v>
      </c>
      <c r="E752" s="18">
        <f t="shared" si="12"/>
        <v>1</v>
      </c>
      <c r="F752" s="27" t="s">
        <v>1699</v>
      </c>
    </row>
    <row r="753" spans="1:6" x14ac:dyDescent="0.25">
      <c r="A753" s="17" t="s">
        <v>911</v>
      </c>
      <c r="B753" s="17" t="s">
        <v>912</v>
      </c>
      <c r="C753" s="18">
        <v>2009</v>
      </c>
      <c r="D753" s="18">
        <v>2011</v>
      </c>
      <c r="E753" s="18">
        <f t="shared" si="12"/>
        <v>2</v>
      </c>
      <c r="F753" s="19" t="s">
        <v>1699</v>
      </c>
    </row>
    <row r="754" spans="1:6" x14ac:dyDescent="0.25">
      <c r="A754" s="17" t="s">
        <v>913</v>
      </c>
      <c r="B754" s="17" t="s">
        <v>914</v>
      </c>
      <c r="C754" s="18">
        <v>2000</v>
      </c>
      <c r="D754" s="18">
        <v>2002</v>
      </c>
      <c r="E754" s="18">
        <f t="shared" si="12"/>
        <v>2</v>
      </c>
      <c r="F754" s="19" t="s">
        <v>1699</v>
      </c>
    </row>
    <row r="755" spans="1:6" x14ac:dyDescent="0.25">
      <c r="A755" s="17" t="s">
        <v>915</v>
      </c>
      <c r="B755" s="17" t="s">
        <v>874</v>
      </c>
      <c r="C755" s="18">
        <v>2008</v>
      </c>
      <c r="D755" s="18">
        <v>2013</v>
      </c>
      <c r="E755" s="18">
        <f t="shared" si="12"/>
        <v>5</v>
      </c>
      <c r="F755" s="19" t="s">
        <v>1699</v>
      </c>
    </row>
    <row r="756" spans="1:6" x14ac:dyDescent="0.25">
      <c r="A756" s="17" t="s">
        <v>349</v>
      </c>
      <c r="B756" s="17" t="s">
        <v>317</v>
      </c>
      <c r="C756" s="18">
        <v>2002</v>
      </c>
      <c r="D756" s="18">
        <v>2002</v>
      </c>
      <c r="E756" s="18">
        <f t="shared" si="12"/>
        <v>0</v>
      </c>
      <c r="F756" s="19" t="s">
        <v>1699</v>
      </c>
    </row>
    <row r="757" spans="1:6" x14ac:dyDescent="0.25">
      <c r="A757" s="17" t="s">
        <v>349</v>
      </c>
      <c r="B757" s="17" t="s">
        <v>412</v>
      </c>
      <c r="C757" s="18">
        <v>2000</v>
      </c>
      <c r="D757" s="18">
        <v>2003</v>
      </c>
      <c r="E757" s="18">
        <f t="shared" si="12"/>
        <v>3</v>
      </c>
      <c r="F757" s="19" t="s">
        <v>1699</v>
      </c>
    </row>
    <row r="758" spans="1:6" x14ac:dyDescent="0.25">
      <c r="A758" s="17" t="s">
        <v>349</v>
      </c>
      <c r="B758" s="17" t="s">
        <v>1000</v>
      </c>
      <c r="C758" s="18">
        <v>2005</v>
      </c>
      <c r="D758" s="18">
        <v>2006</v>
      </c>
      <c r="E758" s="18">
        <f t="shared" si="12"/>
        <v>1</v>
      </c>
      <c r="F758" s="27" t="s">
        <v>1699</v>
      </c>
    </row>
    <row r="759" spans="1:6" x14ac:dyDescent="0.25">
      <c r="A759" s="17" t="s">
        <v>1500</v>
      </c>
      <c r="B759" s="17" t="s">
        <v>264</v>
      </c>
      <c r="C759" s="18">
        <v>2002</v>
      </c>
      <c r="D759" s="18">
        <v>2003</v>
      </c>
      <c r="E759" s="18">
        <f t="shared" si="12"/>
        <v>1</v>
      </c>
      <c r="F759" s="19" t="s">
        <v>1699</v>
      </c>
    </row>
    <row r="760" spans="1:6" x14ac:dyDescent="0.25">
      <c r="A760" s="17" t="s">
        <v>1500</v>
      </c>
      <c r="B760" s="17" t="s">
        <v>112</v>
      </c>
      <c r="C760" s="18">
        <v>2000</v>
      </c>
      <c r="D760" s="18">
        <v>2005</v>
      </c>
      <c r="E760" s="18">
        <f t="shared" si="12"/>
        <v>5</v>
      </c>
      <c r="F760" s="27" t="s">
        <v>1699</v>
      </c>
    </row>
    <row r="761" spans="1:6" x14ac:dyDescent="0.25">
      <c r="A761" s="27" t="s">
        <v>916</v>
      </c>
      <c r="B761" s="27" t="s">
        <v>92</v>
      </c>
      <c r="C761" s="28">
        <v>1997</v>
      </c>
      <c r="D761" s="28">
        <v>2022</v>
      </c>
      <c r="E761" s="28">
        <f t="shared" si="12"/>
        <v>25</v>
      </c>
      <c r="F761" s="29" t="s">
        <v>1699</v>
      </c>
    </row>
    <row r="762" spans="1:6" x14ac:dyDescent="0.25">
      <c r="A762" s="17" t="s">
        <v>917</v>
      </c>
      <c r="B762" s="17" t="s">
        <v>918</v>
      </c>
      <c r="C762" s="18">
        <v>2002</v>
      </c>
      <c r="D762" s="18">
        <v>2003</v>
      </c>
      <c r="E762" s="18">
        <f t="shared" si="12"/>
        <v>1</v>
      </c>
      <c r="F762" s="19" t="s">
        <v>1699</v>
      </c>
    </row>
    <row r="763" spans="1:6" x14ac:dyDescent="0.25">
      <c r="A763" s="17" t="s">
        <v>919</v>
      </c>
      <c r="B763" s="17" t="s">
        <v>920</v>
      </c>
      <c r="C763" s="18">
        <v>2000</v>
      </c>
      <c r="D763" s="18">
        <v>2001</v>
      </c>
      <c r="E763" s="18">
        <f t="shared" si="12"/>
        <v>1</v>
      </c>
      <c r="F763" s="19" t="s">
        <v>1699</v>
      </c>
    </row>
    <row r="764" spans="1:6" x14ac:dyDescent="0.25">
      <c r="A764" s="17" t="s">
        <v>921</v>
      </c>
      <c r="B764" s="17" t="s">
        <v>103</v>
      </c>
      <c r="C764" s="18">
        <v>2006</v>
      </c>
      <c r="D764" s="18">
        <v>2008</v>
      </c>
      <c r="E764" s="18">
        <f t="shared" si="12"/>
        <v>2</v>
      </c>
      <c r="F764" s="19" t="s">
        <v>1699</v>
      </c>
    </row>
    <row r="765" spans="1:6" x14ac:dyDescent="0.25">
      <c r="A765" s="17" t="s">
        <v>922</v>
      </c>
      <c r="B765" s="17" t="s">
        <v>72</v>
      </c>
      <c r="C765" s="18">
        <v>1999</v>
      </c>
      <c r="D765" s="18">
        <v>2012</v>
      </c>
      <c r="E765" s="18">
        <f t="shared" si="12"/>
        <v>13</v>
      </c>
      <c r="F765" s="19" t="s">
        <v>1699</v>
      </c>
    </row>
    <row r="766" spans="1:6" x14ac:dyDescent="0.25">
      <c r="A766" s="17" t="s">
        <v>1501</v>
      </c>
      <c r="B766" s="17" t="s">
        <v>33</v>
      </c>
      <c r="C766" s="18">
        <v>2000</v>
      </c>
      <c r="D766" s="18">
        <v>2006</v>
      </c>
      <c r="E766" s="18">
        <f t="shared" si="12"/>
        <v>6</v>
      </c>
      <c r="F766" s="27" t="s">
        <v>1699</v>
      </c>
    </row>
    <row r="767" spans="1:6" x14ac:dyDescent="0.25">
      <c r="A767" s="17" t="s">
        <v>923</v>
      </c>
      <c r="B767" s="17" t="s">
        <v>924</v>
      </c>
      <c r="C767" s="18">
        <v>2001</v>
      </c>
      <c r="D767" s="18">
        <v>2005</v>
      </c>
      <c r="E767" s="18">
        <f t="shared" si="12"/>
        <v>4</v>
      </c>
      <c r="F767" s="19" t="s">
        <v>1699</v>
      </c>
    </row>
    <row r="768" spans="1:6" x14ac:dyDescent="0.25">
      <c r="A768" s="17" t="s">
        <v>353</v>
      </c>
      <c r="B768" s="17" t="s">
        <v>105</v>
      </c>
      <c r="C768" s="18">
        <v>2006</v>
      </c>
      <c r="D768" s="18">
        <v>2006</v>
      </c>
      <c r="E768" s="18">
        <f t="shared" si="12"/>
        <v>0</v>
      </c>
      <c r="F768" s="19" t="s">
        <v>1699</v>
      </c>
    </row>
    <row r="769" spans="1:6" x14ac:dyDescent="0.25">
      <c r="A769" s="17" t="s">
        <v>353</v>
      </c>
      <c r="B769" s="17" t="s">
        <v>47</v>
      </c>
      <c r="C769" s="18">
        <v>2002</v>
      </c>
      <c r="D769" s="18">
        <v>2005</v>
      </c>
      <c r="E769" s="18">
        <f t="shared" si="12"/>
        <v>3</v>
      </c>
      <c r="F769" s="19" t="s">
        <v>1699</v>
      </c>
    </row>
    <row r="770" spans="1:6" x14ac:dyDescent="0.25">
      <c r="A770" s="17" t="s">
        <v>353</v>
      </c>
      <c r="B770" s="17" t="s">
        <v>99</v>
      </c>
      <c r="C770" s="18">
        <v>1998</v>
      </c>
      <c r="D770" s="18">
        <v>2004</v>
      </c>
      <c r="E770" s="18">
        <f t="shared" ref="E770:E833" si="13">D770-C770</f>
        <v>6</v>
      </c>
      <c r="F770" s="17" t="s">
        <v>1699</v>
      </c>
    </row>
    <row r="771" spans="1:6" x14ac:dyDescent="0.25">
      <c r="A771" s="17" t="s">
        <v>353</v>
      </c>
      <c r="B771" s="17" t="s">
        <v>105</v>
      </c>
      <c r="C771" s="18">
        <v>2000</v>
      </c>
      <c r="D771" s="18">
        <v>2008</v>
      </c>
      <c r="E771" s="18">
        <f t="shared" si="13"/>
        <v>8</v>
      </c>
      <c r="F771" s="27" t="s">
        <v>1699</v>
      </c>
    </row>
    <row r="772" spans="1:6" x14ac:dyDescent="0.25">
      <c r="A772" s="17" t="s">
        <v>355</v>
      </c>
      <c r="B772" s="17" t="s">
        <v>356</v>
      </c>
      <c r="C772" s="18">
        <v>2023</v>
      </c>
      <c r="D772" s="18">
        <v>2025</v>
      </c>
      <c r="E772" s="18">
        <f t="shared" si="13"/>
        <v>2</v>
      </c>
      <c r="F772" s="111" t="s">
        <v>1699</v>
      </c>
    </row>
    <row r="773" spans="1:6" x14ac:dyDescent="0.25">
      <c r="A773" s="17" t="s">
        <v>925</v>
      </c>
      <c r="B773" s="17" t="s">
        <v>72</v>
      </c>
      <c r="C773" s="18">
        <v>2001</v>
      </c>
      <c r="D773" s="18">
        <v>2001</v>
      </c>
      <c r="E773" s="18">
        <f t="shared" si="13"/>
        <v>0</v>
      </c>
      <c r="F773" s="19" t="s">
        <v>1699</v>
      </c>
    </row>
    <row r="774" spans="1:6" x14ac:dyDescent="0.25">
      <c r="A774" s="17" t="s">
        <v>925</v>
      </c>
      <c r="B774" s="17" t="s">
        <v>74</v>
      </c>
      <c r="C774" s="18">
        <v>1999</v>
      </c>
      <c r="D774" s="18">
        <v>2001</v>
      </c>
      <c r="E774" s="18">
        <f t="shared" si="13"/>
        <v>2</v>
      </c>
      <c r="F774" s="19" t="s">
        <v>1699</v>
      </c>
    </row>
    <row r="775" spans="1:6" x14ac:dyDescent="0.25">
      <c r="A775" s="17" t="s">
        <v>926</v>
      </c>
      <c r="B775" s="17" t="s">
        <v>927</v>
      </c>
      <c r="C775" s="18">
        <v>2001</v>
      </c>
      <c r="D775" s="18">
        <v>2006</v>
      </c>
      <c r="E775" s="18">
        <f t="shared" si="13"/>
        <v>5</v>
      </c>
      <c r="F775" s="19" t="s">
        <v>1699</v>
      </c>
    </row>
    <row r="776" spans="1:6" x14ac:dyDescent="0.25">
      <c r="A776" s="17" t="s">
        <v>1502</v>
      </c>
      <c r="B776" s="17" t="s">
        <v>535</v>
      </c>
      <c r="C776" s="18">
        <v>2019</v>
      </c>
      <c r="D776" s="18">
        <v>2019</v>
      </c>
      <c r="E776" s="18">
        <f t="shared" si="13"/>
        <v>0</v>
      </c>
      <c r="F776" s="27" t="s">
        <v>1699</v>
      </c>
    </row>
    <row r="777" spans="1:6" x14ac:dyDescent="0.25">
      <c r="A777" s="17" t="s">
        <v>928</v>
      </c>
      <c r="B777" s="17" t="s">
        <v>929</v>
      </c>
      <c r="C777" s="18">
        <v>2006</v>
      </c>
      <c r="D777" s="18">
        <v>2012</v>
      </c>
      <c r="E777" s="18">
        <f t="shared" si="13"/>
        <v>6</v>
      </c>
      <c r="F777" s="19" t="s">
        <v>1699</v>
      </c>
    </row>
    <row r="778" spans="1:6" x14ac:dyDescent="0.25">
      <c r="A778" s="17" t="s">
        <v>930</v>
      </c>
      <c r="B778" s="17" t="s">
        <v>590</v>
      </c>
      <c r="C778" s="18">
        <v>2005</v>
      </c>
      <c r="D778" s="18">
        <v>2018</v>
      </c>
      <c r="E778" s="18">
        <f t="shared" si="13"/>
        <v>13</v>
      </c>
      <c r="F778" s="19" t="s">
        <v>1699</v>
      </c>
    </row>
    <row r="779" spans="1:6" x14ac:dyDescent="0.25">
      <c r="A779" s="17" t="s">
        <v>1503</v>
      </c>
      <c r="B779" s="17" t="s">
        <v>72</v>
      </c>
      <c r="C779" s="18">
        <v>2007</v>
      </c>
      <c r="D779" s="18">
        <v>2010</v>
      </c>
      <c r="E779" s="18">
        <f t="shared" si="13"/>
        <v>3</v>
      </c>
      <c r="F779" s="27" t="s">
        <v>1699</v>
      </c>
    </row>
    <row r="780" spans="1:6" x14ac:dyDescent="0.25">
      <c r="A780" s="17" t="s">
        <v>1504</v>
      </c>
      <c r="B780" s="17" t="s">
        <v>1451</v>
      </c>
      <c r="C780" s="18">
        <v>2000</v>
      </c>
      <c r="D780" s="18">
        <v>2002</v>
      </c>
      <c r="E780" s="18">
        <f t="shared" si="13"/>
        <v>2</v>
      </c>
      <c r="F780" s="27" t="s">
        <v>1699</v>
      </c>
    </row>
    <row r="781" spans="1:6" x14ac:dyDescent="0.25">
      <c r="A781" s="17" t="s">
        <v>931</v>
      </c>
      <c r="B781" s="17" t="s">
        <v>239</v>
      </c>
      <c r="C781" s="18">
        <v>2005</v>
      </c>
      <c r="D781" s="18">
        <v>2009</v>
      </c>
      <c r="E781" s="18">
        <f t="shared" si="13"/>
        <v>4</v>
      </c>
      <c r="F781" s="19" t="s">
        <v>1699</v>
      </c>
    </row>
    <row r="782" spans="1:6" x14ac:dyDescent="0.25">
      <c r="A782" s="17" t="s">
        <v>932</v>
      </c>
      <c r="B782" s="17" t="s">
        <v>181</v>
      </c>
      <c r="C782" s="18">
        <v>2005</v>
      </c>
      <c r="D782" s="18">
        <v>2013</v>
      </c>
      <c r="E782" s="18">
        <f t="shared" si="13"/>
        <v>8</v>
      </c>
      <c r="F782" s="19" t="s">
        <v>1699</v>
      </c>
    </row>
    <row r="783" spans="1:6" x14ac:dyDescent="0.25">
      <c r="A783" s="17" t="s">
        <v>1505</v>
      </c>
      <c r="B783" s="17" t="s">
        <v>72</v>
      </c>
      <c r="C783" s="18">
        <v>2000</v>
      </c>
      <c r="D783" s="18">
        <v>2005</v>
      </c>
      <c r="E783" s="18">
        <f t="shared" si="13"/>
        <v>5</v>
      </c>
      <c r="F783" s="27" t="s">
        <v>1699</v>
      </c>
    </row>
    <row r="784" spans="1:6" x14ac:dyDescent="0.25">
      <c r="A784" s="17" t="s">
        <v>358</v>
      </c>
      <c r="B784" s="17" t="s">
        <v>933</v>
      </c>
      <c r="C784" s="18">
        <v>2000</v>
      </c>
      <c r="D784" s="18">
        <v>2003</v>
      </c>
      <c r="E784" s="18">
        <f t="shared" si="13"/>
        <v>3</v>
      </c>
      <c r="F784" s="19" t="s">
        <v>1699</v>
      </c>
    </row>
    <row r="785" spans="1:6" x14ac:dyDescent="0.25">
      <c r="A785" s="17" t="s">
        <v>360</v>
      </c>
      <c r="B785" s="17" t="s">
        <v>636</v>
      </c>
      <c r="C785" s="18">
        <v>2000</v>
      </c>
      <c r="D785" s="18">
        <v>2008</v>
      </c>
      <c r="E785" s="18">
        <f t="shared" si="13"/>
        <v>8</v>
      </c>
      <c r="F785" s="27" t="s">
        <v>1699</v>
      </c>
    </row>
    <row r="786" spans="1:6" x14ac:dyDescent="0.25">
      <c r="A786" s="17" t="s">
        <v>360</v>
      </c>
      <c r="B786" s="17" t="s">
        <v>361</v>
      </c>
      <c r="C786" s="18">
        <v>2020</v>
      </c>
      <c r="D786" s="18">
        <v>2025</v>
      </c>
      <c r="E786" s="18">
        <f t="shared" si="13"/>
        <v>5</v>
      </c>
      <c r="F786" s="92" t="s">
        <v>1699</v>
      </c>
    </row>
    <row r="787" spans="1:6" x14ac:dyDescent="0.25">
      <c r="A787" s="39" t="s">
        <v>934</v>
      </c>
      <c r="B787" s="39" t="s">
        <v>82</v>
      </c>
      <c r="C787" s="35">
        <v>2006</v>
      </c>
      <c r="D787" s="35">
        <v>2009</v>
      </c>
      <c r="E787" s="18">
        <f t="shared" si="13"/>
        <v>3</v>
      </c>
      <c r="F787" s="19" t="s">
        <v>1699</v>
      </c>
    </row>
    <row r="788" spans="1:6" x14ac:dyDescent="0.25">
      <c r="A788" s="17" t="s">
        <v>935</v>
      </c>
      <c r="B788" s="17" t="s">
        <v>244</v>
      </c>
      <c r="C788" s="18">
        <v>2006</v>
      </c>
      <c r="D788" s="18">
        <v>2007</v>
      </c>
      <c r="E788" s="18">
        <f t="shared" si="13"/>
        <v>1</v>
      </c>
      <c r="F788" s="19" t="s">
        <v>1699</v>
      </c>
    </row>
    <row r="789" spans="1:6" x14ac:dyDescent="0.25">
      <c r="A789" s="17" t="s">
        <v>1506</v>
      </c>
      <c r="B789" s="17" t="s">
        <v>1507</v>
      </c>
      <c r="C789" s="18">
        <v>2020</v>
      </c>
      <c r="D789" s="18">
        <v>2022</v>
      </c>
      <c r="E789" s="18">
        <f t="shared" si="13"/>
        <v>2</v>
      </c>
      <c r="F789" s="27" t="s">
        <v>1699</v>
      </c>
    </row>
    <row r="790" spans="1:6" x14ac:dyDescent="0.25">
      <c r="A790" s="17" t="s">
        <v>936</v>
      </c>
      <c r="B790" s="17" t="s">
        <v>937</v>
      </c>
      <c r="C790" s="18">
        <v>2005</v>
      </c>
      <c r="D790" s="18">
        <v>2013</v>
      </c>
      <c r="E790" s="18">
        <f t="shared" si="13"/>
        <v>8</v>
      </c>
      <c r="F790" s="19" t="s">
        <v>1699</v>
      </c>
    </row>
    <row r="791" spans="1:6" x14ac:dyDescent="0.25">
      <c r="A791" s="17" t="s">
        <v>938</v>
      </c>
      <c r="B791" s="17" t="s">
        <v>64</v>
      </c>
      <c r="C791" s="18">
        <v>2008</v>
      </c>
      <c r="D791" s="18">
        <v>2008</v>
      </c>
      <c r="E791" s="18">
        <f t="shared" si="13"/>
        <v>0</v>
      </c>
      <c r="F791" s="19" t="s">
        <v>1699</v>
      </c>
    </row>
    <row r="792" spans="1:6" x14ac:dyDescent="0.25">
      <c r="A792" s="17" t="s">
        <v>939</v>
      </c>
      <c r="B792" s="17" t="s">
        <v>940</v>
      </c>
      <c r="C792" s="18">
        <v>2006</v>
      </c>
      <c r="D792" s="18">
        <v>2016</v>
      </c>
      <c r="E792" s="18">
        <f t="shared" si="13"/>
        <v>10</v>
      </c>
      <c r="F792" s="19" t="s">
        <v>1699</v>
      </c>
    </row>
    <row r="793" spans="1:6" x14ac:dyDescent="0.25">
      <c r="A793" s="17" t="s">
        <v>939</v>
      </c>
      <c r="B793" s="17" t="s">
        <v>42</v>
      </c>
      <c r="C793" s="18">
        <v>2008</v>
      </c>
      <c r="D793" s="18">
        <v>2016</v>
      </c>
      <c r="E793" s="18">
        <f t="shared" si="13"/>
        <v>8</v>
      </c>
      <c r="F793" s="27" t="s">
        <v>1699</v>
      </c>
    </row>
    <row r="794" spans="1:6" x14ac:dyDescent="0.25">
      <c r="A794" s="17" t="s">
        <v>1508</v>
      </c>
      <c r="B794" s="17" t="s">
        <v>1509</v>
      </c>
      <c r="C794" s="18">
        <v>2000</v>
      </c>
      <c r="D794" s="18">
        <v>2007</v>
      </c>
      <c r="E794" s="18">
        <f t="shared" si="13"/>
        <v>7</v>
      </c>
      <c r="F794" s="27" t="s">
        <v>1699</v>
      </c>
    </row>
    <row r="795" spans="1:6" x14ac:dyDescent="0.25">
      <c r="A795" s="17" t="s">
        <v>941</v>
      </c>
      <c r="B795" s="17" t="s">
        <v>942</v>
      </c>
      <c r="C795" s="18">
        <v>2002</v>
      </c>
      <c r="D795" s="18">
        <v>2003</v>
      </c>
      <c r="E795" s="18">
        <f t="shared" si="13"/>
        <v>1</v>
      </c>
      <c r="F795" s="19" t="s">
        <v>1699</v>
      </c>
    </row>
    <row r="796" spans="1:6" x14ac:dyDescent="0.25">
      <c r="A796" s="17" t="s">
        <v>941</v>
      </c>
      <c r="B796" s="17" t="s">
        <v>135</v>
      </c>
      <c r="C796" s="18">
        <v>2000</v>
      </c>
      <c r="D796" s="18">
        <v>2003</v>
      </c>
      <c r="E796" s="18">
        <f t="shared" si="13"/>
        <v>3</v>
      </c>
      <c r="F796" s="19" t="s">
        <v>1699</v>
      </c>
    </row>
    <row r="797" spans="1:6" x14ac:dyDescent="0.25">
      <c r="A797" s="17" t="s">
        <v>943</v>
      </c>
      <c r="B797" s="17" t="s">
        <v>570</v>
      </c>
      <c r="C797" s="18">
        <v>2004</v>
      </c>
      <c r="D797" s="18">
        <v>2004</v>
      </c>
      <c r="E797" s="18">
        <f t="shared" si="13"/>
        <v>0</v>
      </c>
      <c r="F797" s="19" t="s">
        <v>1699</v>
      </c>
    </row>
    <row r="798" spans="1:6" x14ac:dyDescent="0.25">
      <c r="A798" s="27" t="s">
        <v>174</v>
      </c>
      <c r="B798" s="27" t="s">
        <v>114</v>
      </c>
      <c r="C798" s="28">
        <v>2025</v>
      </c>
      <c r="D798" s="18">
        <v>2025</v>
      </c>
      <c r="E798" s="28">
        <f t="shared" si="13"/>
        <v>0</v>
      </c>
      <c r="F798" s="27" t="s">
        <v>1699</v>
      </c>
    </row>
    <row r="799" spans="1:6" x14ac:dyDescent="0.25">
      <c r="A799" s="17" t="s">
        <v>944</v>
      </c>
      <c r="B799" s="17" t="s">
        <v>170</v>
      </c>
      <c r="C799" s="18">
        <v>2003</v>
      </c>
      <c r="D799" s="18">
        <v>2004</v>
      </c>
      <c r="E799" s="18">
        <f t="shared" si="13"/>
        <v>1</v>
      </c>
      <c r="F799" s="19" t="s">
        <v>1699</v>
      </c>
    </row>
    <row r="800" spans="1:6" x14ac:dyDescent="0.25">
      <c r="A800" s="17" t="s">
        <v>1510</v>
      </c>
      <c r="B800" s="17" t="s">
        <v>1511</v>
      </c>
      <c r="C800" s="18">
        <v>2009</v>
      </c>
      <c r="D800" s="18">
        <v>2009</v>
      </c>
      <c r="E800" s="18">
        <f t="shared" si="13"/>
        <v>0</v>
      </c>
      <c r="F800" s="27" t="s">
        <v>1699</v>
      </c>
    </row>
    <row r="801" spans="1:6" x14ac:dyDescent="0.25">
      <c r="A801" s="17" t="s">
        <v>1512</v>
      </c>
      <c r="B801" s="17" t="s">
        <v>264</v>
      </c>
      <c r="C801" s="18">
        <v>2000</v>
      </c>
      <c r="D801" s="18">
        <v>2004</v>
      </c>
      <c r="E801" s="18">
        <f t="shared" si="13"/>
        <v>4</v>
      </c>
      <c r="F801" s="27" t="s">
        <v>1699</v>
      </c>
    </row>
    <row r="802" spans="1:6" x14ac:dyDescent="0.25">
      <c r="A802" s="17" t="s">
        <v>1513</v>
      </c>
      <c r="B802" s="17" t="s">
        <v>1514</v>
      </c>
      <c r="C802" s="18">
        <v>2012</v>
      </c>
      <c r="D802" s="18">
        <v>2013</v>
      </c>
      <c r="E802" s="18">
        <f t="shared" si="13"/>
        <v>1</v>
      </c>
      <c r="F802" s="27" t="s">
        <v>1699</v>
      </c>
    </row>
    <row r="803" spans="1:6" x14ac:dyDescent="0.25">
      <c r="A803" s="39" t="s">
        <v>945</v>
      </c>
      <c r="B803" s="39" t="s">
        <v>946</v>
      </c>
      <c r="C803" s="35">
        <v>2001</v>
      </c>
      <c r="D803" s="35">
        <v>2013</v>
      </c>
      <c r="E803" s="18">
        <f t="shared" si="13"/>
        <v>12</v>
      </c>
      <c r="F803" s="19" t="s">
        <v>1699</v>
      </c>
    </row>
    <row r="804" spans="1:6" x14ac:dyDescent="0.25">
      <c r="A804" s="17" t="s">
        <v>365</v>
      </c>
      <c r="B804" s="17" t="s">
        <v>89</v>
      </c>
      <c r="C804" s="18">
        <v>2002</v>
      </c>
      <c r="D804" s="18">
        <v>2008</v>
      </c>
      <c r="E804" s="18">
        <f t="shared" si="13"/>
        <v>6</v>
      </c>
      <c r="F804" s="19" t="s">
        <v>1699</v>
      </c>
    </row>
    <row r="805" spans="1:6" x14ac:dyDescent="0.25">
      <c r="A805" s="17" t="s">
        <v>365</v>
      </c>
      <c r="B805" s="17" t="s">
        <v>1515</v>
      </c>
      <c r="C805" s="18">
        <v>2008</v>
      </c>
      <c r="D805" s="18">
        <v>2008</v>
      </c>
      <c r="E805" s="18">
        <f t="shared" si="13"/>
        <v>0</v>
      </c>
      <c r="F805" s="27" t="s">
        <v>1699</v>
      </c>
    </row>
    <row r="806" spans="1:6" x14ac:dyDescent="0.25">
      <c r="A806" s="17" t="s">
        <v>1516</v>
      </c>
      <c r="B806" s="17" t="s">
        <v>64</v>
      </c>
      <c r="C806" s="18">
        <v>2000</v>
      </c>
      <c r="D806" s="18">
        <v>2002</v>
      </c>
      <c r="E806" s="18">
        <f t="shared" si="13"/>
        <v>2</v>
      </c>
      <c r="F806" s="19" t="s">
        <v>1699</v>
      </c>
    </row>
    <row r="807" spans="1:6" x14ac:dyDescent="0.25">
      <c r="A807" s="39" t="s">
        <v>947</v>
      </c>
      <c r="B807" s="39" t="s">
        <v>49</v>
      </c>
      <c r="C807" s="35">
        <v>1999</v>
      </c>
      <c r="D807" s="35">
        <v>2005</v>
      </c>
      <c r="E807" s="35">
        <f t="shared" si="13"/>
        <v>6</v>
      </c>
      <c r="F807" s="19" t="s">
        <v>1699</v>
      </c>
    </row>
    <row r="808" spans="1:6" x14ac:dyDescent="0.25">
      <c r="A808" s="39" t="s">
        <v>1517</v>
      </c>
      <c r="B808" s="39" t="s">
        <v>62</v>
      </c>
      <c r="C808" s="35">
        <v>2002</v>
      </c>
      <c r="D808" s="35">
        <v>2010</v>
      </c>
      <c r="E808" s="18">
        <f t="shared" si="13"/>
        <v>8</v>
      </c>
      <c r="F808" s="27" t="s">
        <v>1699</v>
      </c>
    </row>
    <row r="809" spans="1:6" x14ac:dyDescent="0.25">
      <c r="A809" s="17" t="s">
        <v>1518</v>
      </c>
      <c r="B809" s="17" t="s">
        <v>94</v>
      </c>
      <c r="C809" s="18">
        <v>2008</v>
      </c>
      <c r="D809" s="18">
        <v>2009</v>
      </c>
      <c r="E809" s="18">
        <f t="shared" si="13"/>
        <v>1</v>
      </c>
      <c r="F809" s="27" t="s">
        <v>1699</v>
      </c>
    </row>
    <row r="810" spans="1:6" x14ac:dyDescent="0.25">
      <c r="A810" s="17" t="s">
        <v>948</v>
      </c>
      <c r="B810" s="17" t="s">
        <v>822</v>
      </c>
      <c r="C810" s="18">
        <v>2013</v>
      </c>
      <c r="D810" s="18">
        <v>2013</v>
      </c>
      <c r="E810" s="18">
        <f t="shared" si="13"/>
        <v>0</v>
      </c>
      <c r="F810" s="19" t="s">
        <v>1699</v>
      </c>
    </row>
    <row r="811" spans="1:6" x14ac:dyDescent="0.25">
      <c r="A811" s="17" t="s">
        <v>949</v>
      </c>
      <c r="B811" s="17" t="s">
        <v>112</v>
      </c>
      <c r="C811" s="18">
        <v>2009</v>
      </c>
      <c r="D811" s="18">
        <v>2009</v>
      </c>
      <c r="E811" s="18">
        <f t="shared" si="13"/>
        <v>0</v>
      </c>
      <c r="F811" s="19" t="s">
        <v>1699</v>
      </c>
    </row>
    <row r="812" spans="1:6" x14ac:dyDescent="0.25">
      <c r="A812" s="17" t="s">
        <v>949</v>
      </c>
      <c r="B812" s="17" t="s">
        <v>112</v>
      </c>
      <c r="C812" s="18">
        <v>2005</v>
      </c>
      <c r="D812" s="18">
        <v>2005</v>
      </c>
      <c r="E812" s="18">
        <f t="shared" si="13"/>
        <v>0</v>
      </c>
      <c r="F812" s="27" t="s">
        <v>1699</v>
      </c>
    </row>
    <row r="813" spans="1:6" x14ac:dyDescent="0.25">
      <c r="A813" s="17" t="s">
        <v>950</v>
      </c>
      <c r="B813" s="17" t="s">
        <v>951</v>
      </c>
      <c r="C813" s="18">
        <v>2000</v>
      </c>
      <c r="D813" s="18">
        <v>2022</v>
      </c>
      <c r="E813" s="18">
        <f t="shared" si="13"/>
        <v>22</v>
      </c>
      <c r="F813" s="19" t="s">
        <v>1699</v>
      </c>
    </row>
    <row r="814" spans="1:6" x14ac:dyDescent="0.25">
      <c r="A814" s="17" t="s">
        <v>952</v>
      </c>
      <c r="B814" s="17" t="s">
        <v>953</v>
      </c>
      <c r="C814" s="18">
        <v>2007</v>
      </c>
      <c r="D814" s="18">
        <v>2007</v>
      </c>
      <c r="E814" s="18">
        <f t="shared" si="13"/>
        <v>0</v>
      </c>
      <c r="F814" s="19" t="s">
        <v>1699</v>
      </c>
    </row>
    <row r="815" spans="1:6" x14ac:dyDescent="0.25">
      <c r="A815" s="27" t="s">
        <v>177</v>
      </c>
      <c r="B815" s="27" t="s">
        <v>178</v>
      </c>
      <c r="C815" s="28">
        <v>2021</v>
      </c>
      <c r="D815" s="28">
        <v>2026</v>
      </c>
      <c r="E815" s="28">
        <f t="shared" si="13"/>
        <v>5</v>
      </c>
      <c r="F815" s="27" t="s">
        <v>1699</v>
      </c>
    </row>
    <row r="816" spans="1:6" x14ac:dyDescent="0.25">
      <c r="A816" s="17" t="s">
        <v>1519</v>
      </c>
      <c r="B816" s="17" t="s">
        <v>951</v>
      </c>
      <c r="C816" s="18">
        <v>2014</v>
      </c>
      <c r="D816" s="18">
        <v>2014</v>
      </c>
      <c r="E816" s="18">
        <f t="shared" si="13"/>
        <v>0</v>
      </c>
      <c r="F816" s="27" t="s">
        <v>1699</v>
      </c>
    </row>
    <row r="817" spans="1:6" x14ac:dyDescent="0.25">
      <c r="A817" s="17" t="s">
        <v>1520</v>
      </c>
      <c r="B817" s="17" t="s">
        <v>170</v>
      </c>
      <c r="C817" s="18">
        <v>2005</v>
      </c>
      <c r="D817" s="18">
        <v>2007</v>
      </c>
      <c r="E817" s="18">
        <f t="shared" si="13"/>
        <v>2</v>
      </c>
      <c r="F817" s="27" t="s">
        <v>1699</v>
      </c>
    </row>
    <row r="818" spans="1:6" x14ac:dyDescent="0.25">
      <c r="A818" s="17" t="s">
        <v>954</v>
      </c>
      <c r="B818" s="17" t="s">
        <v>955</v>
      </c>
      <c r="C818" s="18">
        <v>2003</v>
      </c>
      <c r="D818" s="18">
        <v>2004</v>
      </c>
      <c r="E818" s="18">
        <f t="shared" si="13"/>
        <v>1</v>
      </c>
      <c r="F818" s="19" t="s">
        <v>1699</v>
      </c>
    </row>
    <row r="819" spans="1:6" x14ac:dyDescent="0.25">
      <c r="A819" s="17" t="s">
        <v>956</v>
      </c>
      <c r="B819" s="17" t="s">
        <v>516</v>
      </c>
      <c r="C819" s="18">
        <v>1999</v>
      </c>
      <c r="D819" s="18">
        <v>2004</v>
      </c>
      <c r="E819" s="18">
        <f t="shared" si="13"/>
        <v>5</v>
      </c>
      <c r="F819" s="19" t="s">
        <v>1699</v>
      </c>
    </row>
    <row r="820" spans="1:6" x14ac:dyDescent="0.25">
      <c r="A820" s="17" t="s">
        <v>1521</v>
      </c>
      <c r="B820" s="17" t="s">
        <v>19</v>
      </c>
      <c r="C820" s="18">
        <v>2017</v>
      </c>
      <c r="D820" s="18">
        <v>2021</v>
      </c>
      <c r="E820" s="18">
        <f t="shared" si="13"/>
        <v>4</v>
      </c>
      <c r="F820" s="27" t="s">
        <v>1699</v>
      </c>
    </row>
    <row r="821" spans="1:6" x14ac:dyDescent="0.25">
      <c r="A821" s="17" t="s">
        <v>1522</v>
      </c>
      <c r="B821" s="17" t="s">
        <v>1288</v>
      </c>
      <c r="C821" s="18">
        <v>2000</v>
      </c>
      <c r="D821" s="18">
        <v>2017</v>
      </c>
      <c r="E821" s="18">
        <f t="shared" si="13"/>
        <v>17</v>
      </c>
      <c r="F821" s="27" t="s">
        <v>1699</v>
      </c>
    </row>
    <row r="822" spans="1:6" x14ac:dyDescent="0.25">
      <c r="A822" s="17" t="s">
        <v>103</v>
      </c>
      <c r="B822" s="17" t="s">
        <v>198</v>
      </c>
      <c r="C822" s="18">
        <v>2000</v>
      </c>
      <c r="D822" s="18">
        <v>2006</v>
      </c>
      <c r="E822" s="18">
        <f t="shared" si="13"/>
        <v>6</v>
      </c>
      <c r="F822" s="27" t="s">
        <v>1699</v>
      </c>
    </row>
    <row r="823" spans="1:6" x14ac:dyDescent="0.25">
      <c r="A823" s="17" t="s">
        <v>103</v>
      </c>
      <c r="B823" s="17" t="s">
        <v>1135</v>
      </c>
      <c r="C823" s="18">
        <v>2012</v>
      </c>
      <c r="D823" s="18">
        <v>2021</v>
      </c>
      <c r="E823" s="18">
        <f t="shared" si="13"/>
        <v>9</v>
      </c>
      <c r="F823" s="27" t="s">
        <v>1699</v>
      </c>
    </row>
    <row r="824" spans="1:6" x14ac:dyDescent="0.25">
      <c r="A824" s="17" t="s">
        <v>370</v>
      </c>
      <c r="B824" s="17" t="s">
        <v>371</v>
      </c>
      <c r="C824" s="18">
        <v>2021</v>
      </c>
      <c r="D824" s="18">
        <v>2025</v>
      </c>
      <c r="E824" s="18">
        <f t="shared" si="13"/>
        <v>4</v>
      </c>
      <c r="F824" s="27" t="s">
        <v>1699</v>
      </c>
    </row>
    <row r="825" spans="1:6" x14ac:dyDescent="0.25">
      <c r="A825" s="17" t="s">
        <v>372</v>
      </c>
      <c r="B825" s="17" t="s">
        <v>290</v>
      </c>
      <c r="C825" s="18">
        <v>2010</v>
      </c>
      <c r="D825" s="18">
        <v>2010</v>
      </c>
      <c r="E825" s="18">
        <f t="shared" si="13"/>
        <v>0</v>
      </c>
      <c r="F825" s="27" t="s">
        <v>1699</v>
      </c>
    </row>
    <row r="826" spans="1:6" x14ac:dyDescent="0.25">
      <c r="A826" s="17" t="s">
        <v>206</v>
      </c>
      <c r="B826" s="17" t="s">
        <v>323</v>
      </c>
      <c r="C826" s="18">
        <v>2011</v>
      </c>
      <c r="D826" s="18">
        <v>2017</v>
      </c>
      <c r="E826" s="18">
        <f t="shared" si="13"/>
        <v>6</v>
      </c>
      <c r="F826" s="27" t="s">
        <v>1699</v>
      </c>
    </row>
    <row r="827" spans="1:6" x14ac:dyDescent="0.25">
      <c r="A827" s="17" t="s">
        <v>1523</v>
      </c>
      <c r="B827" s="17" t="s">
        <v>1524</v>
      </c>
      <c r="C827" s="18">
        <v>2000</v>
      </c>
      <c r="D827" s="18">
        <v>2001</v>
      </c>
      <c r="E827" s="18">
        <f t="shared" si="13"/>
        <v>1</v>
      </c>
      <c r="F827" s="19" t="s">
        <v>1699</v>
      </c>
    </row>
    <row r="828" spans="1:6" x14ac:dyDescent="0.25">
      <c r="A828" s="17" t="s">
        <v>957</v>
      </c>
      <c r="B828" s="17" t="s">
        <v>274</v>
      </c>
      <c r="C828" s="18">
        <v>2002</v>
      </c>
      <c r="D828" s="18">
        <v>2010</v>
      </c>
      <c r="E828" s="18">
        <f t="shared" si="13"/>
        <v>8</v>
      </c>
      <c r="F828" s="19" t="s">
        <v>1699</v>
      </c>
    </row>
    <row r="829" spans="1:6" x14ac:dyDescent="0.25">
      <c r="A829" s="17" t="s">
        <v>957</v>
      </c>
      <c r="B829" s="17" t="s">
        <v>1525</v>
      </c>
      <c r="C829" s="18">
        <v>2004</v>
      </c>
      <c r="D829" s="18">
        <v>2004</v>
      </c>
      <c r="E829" s="18">
        <f t="shared" si="13"/>
        <v>0</v>
      </c>
      <c r="F829" s="19" t="s">
        <v>1699</v>
      </c>
    </row>
    <row r="830" spans="1:6" x14ac:dyDescent="0.25">
      <c r="A830" s="17" t="s">
        <v>1526</v>
      </c>
      <c r="B830" s="17" t="s">
        <v>692</v>
      </c>
      <c r="C830" s="18">
        <v>2000</v>
      </c>
      <c r="D830" s="18">
        <v>2002</v>
      </c>
      <c r="E830" s="18">
        <f t="shared" si="13"/>
        <v>2</v>
      </c>
      <c r="F830" s="27" t="s">
        <v>1699</v>
      </c>
    </row>
    <row r="831" spans="1:6" x14ac:dyDescent="0.25">
      <c r="A831" s="39" t="s">
        <v>1526</v>
      </c>
      <c r="B831" s="39" t="s">
        <v>1527</v>
      </c>
      <c r="C831" s="35">
        <v>2000</v>
      </c>
      <c r="D831" s="35">
        <v>2006</v>
      </c>
      <c r="E831" s="18">
        <f t="shared" si="13"/>
        <v>6</v>
      </c>
      <c r="F831" s="27" t="s">
        <v>1699</v>
      </c>
    </row>
    <row r="832" spans="1:6" x14ac:dyDescent="0.25">
      <c r="A832" s="17" t="s">
        <v>1528</v>
      </c>
      <c r="B832" s="17" t="s">
        <v>424</v>
      </c>
      <c r="C832" s="18">
        <v>2000</v>
      </c>
      <c r="D832" s="18">
        <v>2009</v>
      </c>
      <c r="E832" s="18">
        <f t="shared" si="13"/>
        <v>9</v>
      </c>
      <c r="F832" s="27" t="s">
        <v>1699</v>
      </c>
    </row>
    <row r="833" spans="1:6" x14ac:dyDescent="0.25">
      <c r="A833" s="17" t="s">
        <v>1529</v>
      </c>
      <c r="B833" s="17" t="s">
        <v>170</v>
      </c>
      <c r="C833" s="18">
        <v>2012</v>
      </c>
      <c r="D833" s="18">
        <v>2021</v>
      </c>
      <c r="E833" s="18">
        <f t="shared" si="13"/>
        <v>9</v>
      </c>
      <c r="F833" s="27" t="s">
        <v>1699</v>
      </c>
    </row>
    <row r="834" spans="1:6" x14ac:dyDescent="0.25">
      <c r="A834" s="39" t="s">
        <v>1530</v>
      </c>
      <c r="B834" s="39" t="s">
        <v>268</v>
      </c>
      <c r="C834" s="35">
        <v>2000</v>
      </c>
      <c r="D834" s="35">
        <v>2011</v>
      </c>
      <c r="E834" s="18">
        <f t="shared" ref="E834:E897" si="14">D834-C834</f>
        <v>11</v>
      </c>
      <c r="F834" s="27" t="s">
        <v>1699</v>
      </c>
    </row>
    <row r="835" spans="1:6" x14ac:dyDescent="0.25">
      <c r="A835" s="17" t="s">
        <v>1531</v>
      </c>
      <c r="B835" s="17" t="s">
        <v>1532</v>
      </c>
      <c r="C835" s="18">
        <v>2012</v>
      </c>
      <c r="D835" s="18">
        <v>2012</v>
      </c>
      <c r="E835" s="18">
        <f t="shared" si="14"/>
        <v>0</v>
      </c>
      <c r="F835" s="27" t="s">
        <v>1699</v>
      </c>
    </row>
    <row r="836" spans="1:6" x14ac:dyDescent="0.25">
      <c r="A836" s="17" t="s">
        <v>1533</v>
      </c>
      <c r="B836" s="17" t="s">
        <v>47</v>
      </c>
      <c r="C836" s="18">
        <v>2000</v>
      </c>
      <c r="D836" s="18">
        <v>2017</v>
      </c>
      <c r="E836" s="18">
        <f t="shared" si="14"/>
        <v>17</v>
      </c>
      <c r="F836" s="27" t="s">
        <v>1699</v>
      </c>
    </row>
    <row r="837" spans="1:6" x14ac:dyDescent="0.25">
      <c r="A837" s="17" t="s">
        <v>958</v>
      </c>
      <c r="B837" s="17" t="s">
        <v>278</v>
      </c>
      <c r="C837" s="18">
        <v>2000</v>
      </c>
      <c r="D837" s="28">
        <v>2024</v>
      </c>
      <c r="E837" s="18">
        <f t="shared" si="14"/>
        <v>24</v>
      </c>
      <c r="F837" s="19" t="s">
        <v>1699</v>
      </c>
    </row>
    <row r="838" spans="1:6" x14ac:dyDescent="0.25">
      <c r="A838" s="17" t="s">
        <v>958</v>
      </c>
      <c r="B838" s="17" t="s">
        <v>230</v>
      </c>
      <c r="C838" s="18">
        <v>2011</v>
      </c>
      <c r="D838" s="18">
        <v>2019</v>
      </c>
      <c r="E838" s="18">
        <f t="shared" si="14"/>
        <v>8</v>
      </c>
      <c r="F838" s="27" t="s">
        <v>1699</v>
      </c>
    </row>
    <row r="839" spans="1:6" x14ac:dyDescent="0.25">
      <c r="A839" s="17" t="s">
        <v>373</v>
      </c>
      <c r="B839" s="17" t="s">
        <v>303</v>
      </c>
      <c r="C839" s="18">
        <v>2000</v>
      </c>
      <c r="D839" s="18">
        <v>2001</v>
      </c>
      <c r="E839" s="18">
        <f t="shared" si="14"/>
        <v>1</v>
      </c>
      <c r="F839" s="19" t="s">
        <v>1699</v>
      </c>
    </row>
    <row r="840" spans="1:6" x14ac:dyDescent="0.25">
      <c r="A840" s="17" t="s">
        <v>1534</v>
      </c>
      <c r="B840" s="17" t="s">
        <v>1535</v>
      </c>
      <c r="C840" s="18">
        <v>2006</v>
      </c>
      <c r="D840" s="18">
        <v>2006</v>
      </c>
      <c r="E840" s="18">
        <f t="shared" si="14"/>
        <v>0</v>
      </c>
      <c r="F840" s="27" t="s">
        <v>1699</v>
      </c>
    </row>
    <row r="841" spans="1:6" x14ac:dyDescent="0.25">
      <c r="A841" s="17" t="s">
        <v>1536</v>
      </c>
      <c r="B841" s="17" t="s">
        <v>40</v>
      </c>
      <c r="C841" s="18">
        <v>2010</v>
      </c>
      <c r="D841" s="18">
        <v>2012</v>
      </c>
      <c r="E841" s="18">
        <f t="shared" si="14"/>
        <v>2</v>
      </c>
      <c r="F841" s="27" t="s">
        <v>1699</v>
      </c>
    </row>
    <row r="842" spans="1:6" x14ac:dyDescent="0.25">
      <c r="A842" s="17" t="s">
        <v>959</v>
      </c>
      <c r="B842" s="17" t="s">
        <v>960</v>
      </c>
      <c r="C842" s="18">
        <v>2005</v>
      </c>
      <c r="D842" s="18">
        <v>2006</v>
      </c>
      <c r="E842" s="18">
        <f t="shared" si="14"/>
        <v>1</v>
      </c>
      <c r="F842" s="19" t="s">
        <v>1699</v>
      </c>
    </row>
    <row r="843" spans="1:6" x14ac:dyDescent="0.25">
      <c r="A843" s="27" t="s">
        <v>959</v>
      </c>
      <c r="B843" s="27" t="s">
        <v>74</v>
      </c>
      <c r="C843" s="28">
        <v>2006</v>
      </c>
      <c r="D843" s="18">
        <v>2023</v>
      </c>
      <c r="E843" s="28">
        <f t="shared" si="14"/>
        <v>17</v>
      </c>
      <c r="F843" s="29" t="s">
        <v>1699</v>
      </c>
    </row>
    <row r="844" spans="1:6" x14ac:dyDescent="0.25">
      <c r="A844" s="17" t="s">
        <v>961</v>
      </c>
      <c r="B844" s="17" t="s">
        <v>962</v>
      </c>
      <c r="C844" s="18">
        <v>2000</v>
      </c>
      <c r="D844" s="18">
        <v>2017</v>
      </c>
      <c r="E844" s="18">
        <f t="shared" si="14"/>
        <v>17</v>
      </c>
      <c r="F844" s="19" t="s">
        <v>1699</v>
      </c>
    </row>
    <row r="845" spans="1:6" x14ac:dyDescent="0.25">
      <c r="A845" s="17" t="s">
        <v>963</v>
      </c>
      <c r="B845" s="17" t="s">
        <v>964</v>
      </c>
      <c r="C845" s="18">
        <v>2002</v>
      </c>
      <c r="D845" s="18">
        <v>2002</v>
      </c>
      <c r="E845" s="18">
        <f t="shared" si="14"/>
        <v>0</v>
      </c>
      <c r="F845" s="19" t="s">
        <v>1699</v>
      </c>
    </row>
    <row r="846" spans="1:6" x14ac:dyDescent="0.25">
      <c r="A846" s="27" t="s">
        <v>965</v>
      </c>
      <c r="B846" s="27" t="s">
        <v>630</v>
      </c>
      <c r="C846" s="28">
        <v>2022</v>
      </c>
      <c r="D846" s="18">
        <v>2023</v>
      </c>
      <c r="E846" s="28">
        <f t="shared" si="14"/>
        <v>1</v>
      </c>
      <c r="F846" s="29" t="s">
        <v>1699</v>
      </c>
    </row>
    <row r="847" spans="1:6" x14ac:dyDescent="0.25">
      <c r="A847" s="17" t="s">
        <v>966</v>
      </c>
      <c r="B847" s="17" t="s">
        <v>967</v>
      </c>
      <c r="C847" s="18">
        <v>2012</v>
      </c>
      <c r="D847" s="18">
        <v>2015</v>
      </c>
      <c r="E847" s="18">
        <f t="shared" si="14"/>
        <v>3</v>
      </c>
      <c r="F847" s="19" t="s">
        <v>1699</v>
      </c>
    </row>
    <row r="848" spans="1:6" x14ac:dyDescent="0.25">
      <c r="A848" s="39" t="s">
        <v>968</v>
      </c>
      <c r="B848" s="39" t="s">
        <v>162</v>
      </c>
      <c r="C848" s="35">
        <v>2008</v>
      </c>
      <c r="D848" s="35">
        <v>2009</v>
      </c>
      <c r="E848" s="18">
        <f t="shared" si="14"/>
        <v>1</v>
      </c>
      <c r="F848" s="74" t="s">
        <v>1699</v>
      </c>
    </row>
    <row r="849" spans="1:6" x14ac:dyDescent="0.25">
      <c r="A849" s="17" t="s">
        <v>1537</v>
      </c>
      <c r="B849" s="17" t="s">
        <v>146</v>
      </c>
      <c r="C849" s="18">
        <v>2021</v>
      </c>
      <c r="D849" s="18">
        <v>2021</v>
      </c>
      <c r="E849" s="18">
        <f t="shared" si="14"/>
        <v>0</v>
      </c>
      <c r="F849" s="27" t="s">
        <v>1699</v>
      </c>
    </row>
    <row r="850" spans="1:6" x14ac:dyDescent="0.25">
      <c r="A850" s="17" t="s">
        <v>969</v>
      </c>
      <c r="B850" s="17" t="s">
        <v>101</v>
      </c>
      <c r="C850" s="18">
        <v>2009</v>
      </c>
      <c r="D850" s="18">
        <v>2011</v>
      </c>
      <c r="E850" s="18">
        <f t="shared" si="14"/>
        <v>2</v>
      </c>
      <c r="F850" s="19" t="s">
        <v>1699</v>
      </c>
    </row>
    <row r="851" spans="1:6" x14ac:dyDescent="0.25">
      <c r="A851" s="17" t="s">
        <v>1538</v>
      </c>
      <c r="B851" s="17" t="s">
        <v>724</v>
      </c>
      <c r="C851" s="18">
        <v>2000</v>
      </c>
      <c r="D851" s="18">
        <v>2002</v>
      </c>
      <c r="E851" s="18">
        <f t="shared" si="14"/>
        <v>2</v>
      </c>
      <c r="F851" s="19" t="s">
        <v>1699</v>
      </c>
    </row>
    <row r="852" spans="1:6" x14ac:dyDescent="0.25">
      <c r="A852" s="17" t="s">
        <v>970</v>
      </c>
      <c r="B852" s="17" t="s">
        <v>971</v>
      </c>
      <c r="C852" s="18">
        <v>1999</v>
      </c>
      <c r="D852" s="18">
        <v>2003</v>
      </c>
      <c r="E852" s="18">
        <f t="shared" si="14"/>
        <v>4</v>
      </c>
      <c r="F852" s="19" t="s">
        <v>1699</v>
      </c>
    </row>
    <row r="853" spans="1:6" x14ac:dyDescent="0.25">
      <c r="A853" s="17" t="s">
        <v>183</v>
      </c>
      <c r="B853" s="17" t="s">
        <v>184</v>
      </c>
      <c r="C853" s="18">
        <v>2023</v>
      </c>
      <c r="D853" s="18">
        <v>2025</v>
      </c>
      <c r="E853" s="18">
        <f t="shared" si="14"/>
        <v>2</v>
      </c>
      <c r="F853" s="92" t="s">
        <v>1699</v>
      </c>
    </row>
    <row r="854" spans="1:6" x14ac:dyDescent="0.25">
      <c r="A854" s="17" t="s">
        <v>972</v>
      </c>
      <c r="B854" s="17" t="s">
        <v>111</v>
      </c>
      <c r="C854" s="18">
        <v>2008</v>
      </c>
      <c r="D854" s="18">
        <v>2008</v>
      </c>
      <c r="E854" s="18">
        <f t="shared" si="14"/>
        <v>0</v>
      </c>
      <c r="F854" s="19" t="s">
        <v>1699</v>
      </c>
    </row>
    <row r="855" spans="1:6" x14ac:dyDescent="0.25">
      <c r="A855" s="17" t="s">
        <v>376</v>
      </c>
      <c r="B855" s="17" t="s">
        <v>973</v>
      </c>
      <c r="C855" s="18">
        <v>2021</v>
      </c>
      <c r="D855" s="18">
        <v>2021</v>
      </c>
      <c r="E855" s="18">
        <f t="shared" si="14"/>
        <v>0</v>
      </c>
      <c r="F855" s="19" t="s">
        <v>1699</v>
      </c>
    </row>
    <row r="856" spans="1:6" x14ac:dyDescent="0.25">
      <c r="A856" s="17" t="s">
        <v>1539</v>
      </c>
      <c r="B856" s="17" t="s">
        <v>971</v>
      </c>
      <c r="C856" s="18">
        <v>2005</v>
      </c>
      <c r="D856" s="18">
        <v>2006</v>
      </c>
      <c r="E856" s="18">
        <f t="shared" si="14"/>
        <v>1</v>
      </c>
      <c r="F856" s="27" t="s">
        <v>1699</v>
      </c>
    </row>
    <row r="857" spans="1:6" x14ac:dyDescent="0.25">
      <c r="A857" s="17" t="s">
        <v>974</v>
      </c>
      <c r="B857" s="17" t="s">
        <v>194</v>
      </c>
      <c r="C857" s="18">
        <v>2003</v>
      </c>
      <c r="D857" s="18">
        <v>2004</v>
      </c>
      <c r="E857" s="18">
        <f t="shared" si="14"/>
        <v>1</v>
      </c>
      <c r="F857" s="19" t="s">
        <v>1699</v>
      </c>
    </row>
    <row r="858" spans="1:6" x14ac:dyDescent="0.25">
      <c r="A858" s="17" t="s">
        <v>1540</v>
      </c>
      <c r="B858" s="17" t="s">
        <v>40</v>
      </c>
      <c r="C858" s="18">
        <v>2010</v>
      </c>
      <c r="D858" s="18">
        <v>2010</v>
      </c>
      <c r="E858" s="18">
        <f t="shared" si="14"/>
        <v>0</v>
      </c>
      <c r="F858" s="27" t="s">
        <v>1699</v>
      </c>
    </row>
    <row r="859" spans="1:6" x14ac:dyDescent="0.25">
      <c r="A859" s="17" t="s">
        <v>975</v>
      </c>
      <c r="B859" s="17" t="s">
        <v>105</v>
      </c>
      <c r="C859" s="18">
        <v>2004</v>
      </c>
      <c r="D859" s="18">
        <v>2004</v>
      </c>
      <c r="E859" s="18">
        <f t="shared" si="14"/>
        <v>0</v>
      </c>
      <c r="F859" s="19" t="s">
        <v>1699</v>
      </c>
    </row>
    <row r="860" spans="1:6" x14ac:dyDescent="0.25">
      <c r="A860" s="17" t="s">
        <v>976</v>
      </c>
      <c r="B860" s="17" t="s">
        <v>977</v>
      </c>
      <c r="C860" s="18">
        <v>2008</v>
      </c>
      <c r="D860" s="18">
        <v>2017</v>
      </c>
      <c r="E860" s="18">
        <f t="shared" si="14"/>
        <v>9</v>
      </c>
      <c r="F860" s="19" t="s">
        <v>1699</v>
      </c>
    </row>
    <row r="861" spans="1:6" x14ac:dyDescent="0.25">
      <c r="A861" s="17" t="s">
        <v>1541</v>
      </c>
      <c r="B861" s="17" t="s">
        <v>1542</v>
      </c>
      <c r="C861" s="18">
        <v>2000</v>
      </c>
      <c r="D861" s="18">
        <v>2001</v>
      </c>
      <c r="E861" s="18">
        <f t="shared" si="14"/>
        <v>1</v>
      </c>
      <c r="F861" s="27" t="s">
        <v>1699</v>
      </c>
    </row>
    <row r="862" spans="1:6" x14ac:dyDescent="0.25">
      <c r="A862" s="17" t="s">
        <v>978</v>
      </c>
      <c r="B862" s="17" t="s">
        <v>971</v>
      </c>
      <c r="C862" s="18">
        <v>2002</v>
      </c>
      <c r="D862" s="18">
        <v>2005</v>
      </c>
      <c r="E862" s="18">
        <f t="shared" si="14"/>
        <v>3</v>
      </c>
      <c r="F862" s="19" t="s">
        <v>1699</v>
      </c>
    </row>
    <row r="863" spans="1:6" x14ac:dyDescent="0.25">
      <c r="A863" s="17" t="s">
        <v>979</v>
      </c>
      <c r="B863" s="17" t="s">
        <v>980</v>
      </c>
      <c r="C863" s="18">
        <v>2003</v>
      </c>
      <c r="D863" s="18">
        <v>2004</v>
      </c>
      <c r="E863" s="18">
        <f t="shared" si="14"/>
        <v>1</v>
      </c>
      <c r="F863" s="19" t="s">
        <v>1699</v>
      </c>
    </row>
    <row r="864" spans="1:6" x14ac:dyDescent="0.25">
      <c r="A864" s="39" t="s">
        <v>981</v>
      </c>
      <c r="B864" s="39" t="s">
        <v>72</v>
      </c>
      <c r="C864" s="35">
        <v>2006</v>
      </c>
      <c r="D864" s="35">
        <v>2006</v>
      </c>
      <c r="E864" s="18">
        <f t="shared" si="14"/>
        <v>0</v>
      </c>
      <c r="F864" s="19" t="s">
        <v>1699</v>
      </c>
    </row>
    <row r="865" spans="1:6" x14ac:dyDescent="0.25">
      <c r="A865" s="17" t="s">
        <v>981</v>
      </c>
      <c r="B865" s="17" t="s">
        <v>539</v>
      </c>
      <c r="C865" s="18">
        <v>2006</v>
      </c>
      <c r="D865" s="18">
        <v>2008</v>
      </c>
      <c r="E865" s="18">
        <f t="shared" si="14"/>
        <v>2</v>
      </c>
      <c r="F865" s="19" t="s">
        <v>1699</v>
      </c>
    </row>
    <row r="866" spans="1:6" x14ac:dyDescent="0.25">
      <c r="A866" s="17" t="s">
        <v>1543</v>
      </c>
      <c r="B866" s="17" t="s">
        <v>1544</v>
      </c>
      <c r="C866" s="18">
        <v>2020</v>
      </c>
      <c r="D866" s="18">
        <v>2024</v>
      </c>
      <c r="E866" s="18">
        <f t="shared" si="14"/>
        <v>4</v>
      </c>
      <c r="F866" s="27" t="s">
        <v>1699</v>
      </c>
    </row>
    <row r="867" spans="1:6" x14ac:dyDescent="0.25">
      <c r="A867" s="17" t="s">
        <v>982</v>
      </c>
      <c r="B867" s="17" t="s">
        <v>112</v>
      </c>
      <c r="C867" s="18">
        <v>2007</v>
      </c>
      <c r="D867" s="18">
        <v>2008</v>
      </c>
      <c r="E867" s="18">
        <f t="shared" si="14"/>
        <v>1</v>
      </c>
      <c r="F867" s="19" t="s">
        <v>1699</v>
      </c>
    </row>
    <row r="868" spans="1:6" x14ac:dyDescent="0.25">
      <c r="A868" s="17" t="s">
        <v>340</v>
      </c>
      <c r="B868" s="17" t="s">
        <v>92</v>
      </c>
      <c r="C868" s="18">
        <v>2001</v>
      </c>
      <c r="D868" s="18">
        <v>2011</v>
      </c>
      <c r="E868" s="18">
        <f t="shared" si="14"/>
        <v>10</v>
      </c>
      <c r="F868" s="19" t="s">
        <v>1699</v>
      </c>
    </row>
    <row r="869" spans="1:6" x14ac:dyDescent="0.25">
      <c r="A869" s="17" t="s">
        <v>983</v>
      </c>
      <c r="B869" s="17" t="s">
        <v>94</v>
      </c>
      <c r="C869" s="18">
        <v>2008</v>
      </c>
      <c r="D869" s="18">
        <v>2013</v>
      </c>
      <c r="E869" s="18">
        <f t="shared" si="14"/>
        <v>5</v>
      </c>
      <c r="F869" s="19" t="s">
        <v>1699</v>
      </c>
    </row>
    <row r="870" spans="1:6" x14ac:dyDescent="0.25">
      <c r="A870" s="17" t="s">
        <v>1545</v>
      </c>
      <c r="B870" s="17" t="s">
        <v>570</v>
      </c>
      <c r="C870" s="18">
        <v>2000</v>
      </c>
      <c r="D870" s="18">
        <v>2001</v>
      </c>
      <c r="E870" s="18">
        <f t="shared" si="14"/>
        <v>1</v>
      </c>
      <c r="F870" s="19" t="s">
        <v>1699</v>
      </c>
    </row>
    <row r="871" spans="1:6" x14ac:dyDescent="0.25">
      <c r="A871" s="39" t="s">
        <v>984</v>
      </c>
      <c r="B871" s="39" t="s">
        <v>19</v>
      </c>
      <c r="C871" s="35">
        <v>2010</v>
      </c>
      <c r="D871" s="35">
        <v>2017</v>
      </c>
      <c r="E871" s="18">
        <f t="shared" si="14"/>
        <v>7</v>
      </c>
      <c r="F871" s="19" t="s">
        <v>1699</v>
      </c>
    </row>
    <row r="872" spans="1:6" x14ac:dyDescent="0.25">
      <c r="A872" s="17" t="s">
        <v>984</v>
      </c>
      <c r="B872" s="17" t="s">
        <v>19</v>
      </c>
      <c r="C872" s="18">
        <v>2017</v>
      </c>
      <c r="D872" s="18">
        <v>2022</v>
      </c>
      <c r="E872" s="18">
        <f t="shared" si="14"/>
        <v>5</v>
      </c>
      <c r="F872" s="27" t="s">
        <v>1699</v>
      </c>
    </row>
    <row r="873" spans="1:6" x14ac:dyDescent="0.25">
      <c r="A873" s="17" t="s">
        <v>985</v>
      </c>
      <c r="B873" s="17" t="s">
        <v>294</v>
      </c>
      <c r="C873" s="18">
        <v>2005</v>
      </c>
      <c r="D873" s="18">
        <v>2005</v>
      </c>
      <c r="E873" s="18">
        <f t="shared" si="14"/>
        <v>0</v>
      </c>
      <c r="F873" s="19" t="s">
        <v>1699</v>
      </c>
    </row>
    <row r="874" spans="1:6" x14ac:dyDescent="0.25">
      <c r="A874" s="17" t="s">
        <v>1546</v>
      </c>
      <c r="B874" s="17" t="s">
        <v>724</v>
      </c>
      <c r="C874" s="18">
        <v>2000</v>
      </c>
      <c r="D874" s="18">
        <v>2003</v>
      </c>
      <c r="E874" s="18">
        <f t="shared" si="14"/>
        <v>3</v>
      </c>
      <c r="F874" s="27" t="s">
        <v>1699</v>
      </c>
    </row>
    <row r="875" spans="1:6" x14ac:dyDescent="0.25">
      <c r="A875" s="17" t="s">
        <v>986</v>
      </c>
      <c r="B875" s="17" t="s">
        <v>92</v>
      </c>
      <c r="C875" s="18">
        <v>1999</v>
      </c>
      <c r="D875" s="18">
        <v>2001</v>
      </c>
      <c r="E875" s="18">
        <f t="shared" si="14"/>
        <v>2</v>
      </c>
      <c r="F875" s="19" t="s">
        <v>1699</v>
      </c>
    </row>
    <row r="876" spans="1:6" x14ac:dyDescent="0.25">
      <c r="A876" s="27" t="s">
        <v>185</v>
      </c>
      <c r="B876" s="27" t="s">
        <v>186</v>
      </c>
      <c r="C876" s="28">
        <v>2021</v>
      </c>
      <c r="D876" s="28">
        <v>2026</v>
      </c>
      <c r="E876" s="28">
        <f t="shared" si="14"/>
        <v>5</v>
      </c>
      <c r="F876" s="27" t="s">
        <v>1699</v>
      </c>
    </row>
    <row r="877" spans="1:6" x14ac:dyDescent="0.25">
      <c r="A877" s="17" t="s">
        <v>1547</v>
      </c>
      <c r="B877" s="17" t="s">
        <v>173</v>
      </c>
      <c r="C877" s="18">
        <v>2006</v>
      </c>
      <c r="D877" s="18">
        <v>2014</v>
      </c>
      <c r="E877" s="18">
        <f t="shared" si="14"/>
        <v>8</v>
      </c>
      <c r="F877" s="27" t="s">
        <v>1699</v>
      </c>
    </row>
    <row r="878" spans="1:6" x14ac:dyDescent="0.25">
      <c r="A878" s="17" t="s">
        <v>1548</v>
      </c>
      <c r="B878" s="17" t="s">
        <v>1549</v>
      </c>
      <c r="C878" s="18">
        <v>2000</v>
      </c>
      <c r="D878" s="18">
        <v>2012</v>
      </c>
      <c r="E878" s="18">
        <f t="shared" si="14"/>
        <v>12</v>
      </c>
      <c r="F878" s="27" t="s">
        <v>1699</v>
      </c>
    </row>
    <row r="879" spans="1:6" x14ac:dyDescent="0.25">
      <c r="A879" s="17" t="s">
        <v>1550</v>
      </c>
      <c r="B879" s="17" t="s">
        <v>414</v>
      </c>
      <c r="C879" s="18">
        <v>2000</v>
      </c>
      <c r="D879" s="18">
        <v>2001</v>
      </c>
      <c r="E879" s="18">
        <f t="shared" si="14"/>
        <v>1</v>
      </c>
      <c r="F879" s="27" t="s">
        <v>1699</v>
      </c>
    </row>
    <row r="880" spans="1:6" x14ac:dyDescent="0.25">
      <c r="A880" s="17" t="s">
        <v>380</v>
      </c>
      <c r="B880" s="17" t="s">
        <v>576</v>
      </c>
      <c r="C880" s="18">
        <v>2003</v>
      </c>
      <c r="D880" s="18">
        <v>2003</v>
      </c>
      <c r="E880" s="18">
        <f t="shared" si="14"/>
        <v>0</v>
      </c>
      <c r="F880" s="27" t="s">
        <v>1699</v>
      </c>
    </row>
    <row r="881" spans="1:6" x14ac:dyDescent="0.25">
      <c r="A881" s="17" t="s">
        <v>380</v>
      </c>
      <c r="B881" s="17" t="s">
        <v>1551</v>
      </c>
      <c r="C881" s="18">
        <v>2000</v>
      </c>
      <c r="D881" s="18">
        <v>2007</v>
      </c>
      <c r="E881" s="18">
        <f t="shared" si="14"/>
        <v>7</v>
      </c>
      <c r="F881" s="27" t="s">
        <v>1699</v>
      </c>
    </row>
    <row r="882" spans="1:6" x14ac:dyDescent="0.25">
      <c r="A882" s="17" t="s">
        <v>987</v>
      </c>
      <c r="B882" s="17" t="s">
        <v>42</v>
      </c>
      <c r="C882" s="18">
        <v>2005</v>
      </c>
      <c r="D882" s="18">
        <v>2011</v>
      </c>
      <c r="E882" s="18">
        <f t="shared" si="14"/>
        <v>6</v>
      </c>
      <c r="F882" s="19" t="s">
        <v>1699</v>
      </c>
    </row>
    <row r="883" spans="1:6" x14ac:dyDescent="0.25">
      <c r="A883" s="17" t="s">
        <v>1552</v>
      </c>
      <c r="B883" s="17" t="s">
        <v>1553</v>
      </c>
      <c r="C883" s="18">
        <v>2008</v>
      </c>
      <c r="D883" s="18">
        <v>2014</v>
      </c>
      <c r="E883" s="18">
        <f t="shared" si="14"/>
        <v>6</v>
      </c>
      <c r="F883" s="27" t="s">
        <v>1699</v>
      </c>
    </row>
    <row r="884" spans="1:6" x14ac:dyDescent="0.25">
      <c r="A884" s="17" t="s">
        <v>988</v>
      </c>
      <c r="B884" s="17" t="s">
        <v>164</v>
      </c>
      <c r="C884" s="18">
        <v>2003</v>
      </c>
      <c r="D884" s="18">
        <v>2004</v>
      </c>
      <c r="E884" s="18">
        <f t="shared" si="14"/>
        <v>1</v>
      </c>
      <c r="F884" s="19" t="s">
        <v>1699</v>
      </c>
    </row>
    <row r="885" spans="1:6" x14ac:dyDescent="0.25">
      <c r="A885" s="17" t="s">
        <v>989</v>
      </c>
      <c r="B885" s="17" t="s">
        <v>479</v>
      </c>
      <c r="C885" s="18">
        <v>2001</v>
      </c>
      <c r="D885" s="18">
        <v>2002</v>
      </c>
      <c r="E885" s="18">
        <f t="shared" si="14"/>
        <v>1</v>
      </c>
      <c r="F885" s="19" t="s">
        <v>1699</v>
      </c>
    </row>
    <row r="886" spans="1:6" x14ac:dyDescent="0.25">
      <c r="A886" s="17" t="s">
        <v>990</v>
      </c>
      <c r="B886" s="17" t="s">
        <v>991</v>
      </c>
      <c r="C886" s="18">
        <v>2008</v>
      </c>
      <c r="D886" s="18">
        <v>2012</v>
      </c>
      <c r="E886" s="18">
        <f t="shared" si="14"/>
        <v>4</v>
      </c>
      <c r="F886" s="19" t="s">
        <v>1699</v>
      </c>
    </row>
    <row r="887" spans="1:6" x14ac:dyDescent="0.25">
      <c r="A887" s="17" t="s">
        <v>992</v>
      </c>
      <c r="B887" s="17" t="s">
        <v>164</v>
      </c>
      <c r="C887" s="18">
        <v>2007</v>
      </c>
      <c r="D887" s="18">
        <v>2007</v>
      </c>
      <c r="E887" s="18">
        <f t="shared" si="14"/>
        <v>0</v>
      </c>
      <c r="F887" s="19" t="s">
        <v>1699</v>
      </c>
    </row>
    <row r="888" spans="1:6" x14ac:dyDescent="0.25">
      <c r="A888" s="17" t="s">
        <v>993</v>
      </c>
      <c r="B888" s="17" t="s">
        <v>994</v>
      </c>
      <c r="C888" s="18">
        <v>2000</v>
      </c>
      <c r="D888" s="18">
        <v>2002</v>
      </c>
      <c r="E888" s="18">
        <f t="shared" si="14"/>
        <v>2</v>
      </c>
      <c r="F888" s="19" t="s">
        <v>1699</v>
      </c>
    </row>
    <row r="889" spans="1:6" x14ac:dyDescent="0.25">
      <c r="A889" s="17" t="s">
        <v>1554</v>
      </c>
      <c r="B889" s="17" t="s">
        <v>89</v>
      </c>
      <c r="C889" s="18">
        <v>2000</v>
      </c>
      <c r="D889" s="18">
        <v>2001</v>
      </c>
      <c r="E889" s="18">
        <f t="shared" si="14"/>
        <v>1</v>
      </c>
      <c r="F889" s="19" t="s">
        <v>1699</v>
      </c>
    </row>
    <row r="890" spans="1:6" x14ac:dyDescent="0.25">
      <c r="A890" s="17" t="s">
        <v>1554</v>
      </c>
      <c r="B890" s="17" t="s">
        <v>412</v>
      </c>
      <c r="C890" s="18">
        <v>2000</v>
      </c>
      <c r="D890" s="18">
        <v>2008</v>
      </c>
      <c r="E890" s="18">
        <f t="shared" si="14"/>
        <v>8</v>
      </c>
      <c r="F890" s="27" t="s">
        <v>1699</v>
      </c>
    </row>
    <row r="891" spans="1:6" x14ac:dyDescent="0.25">
      <c r="A891" s="17" t="s">
        <v>1555</v>
      </c>
      <c r="B891" s="17" t="s">
        <v>89</v>
      </c>
      <c r="C891" s="18">
        <v>2000</v>
      </c>
      <c r="D891" s="18">
        <v>2001</v>
      </c>
      <c r="E891" s="18">
        <f t="shared" si="14"/>
        <v>1</v>
      </c>
      <c r="F891" s="27" t="s">
        <v>1699</v>
      </c>
    </row>
    <row r="892" spans="1:6" x14ac:dyDescent="0.25">
      <c r="A892" s="39" t="s">
        <v>1556</v>
      </c>
      <c r="B892" s="39" t="s">
        <v>790</v>
      </c>
      <c r="C892" s="35">
        <v>2000</v>
      </c>
      <c r="D892" s="35">
        <v>2003</v>
      </c>
      <c r="E892" s="18">
        <f t="shared" si="14"/>
        <v>3</v>
      </c>
      <c r="F892" s="27" t="s">
        <v>1699</v>
      </c>
    </row>
    <row r="893" spans="1:6" x14ac:dyDescent="0.25">
      <c r="A893" s="17" t="s">
        <v>1557</v>
      </c>
      <c r="B893" s="17" t="s">
        <v>206</v>
      </c>
      <c r="C893" s="18">
        <v>2014</v>
      </c>
      <c r="D893" s="18">
        <v>2020</v>
      </c>
      <c r="E893" s="18">
        <f t="shared" si="14"/>
        <v>6</v>
      </c>
      <c r="F893" s="27" t="s">
        <v>1699</v>
      </c>
    </row>
    <row r="894" spans="1:6" x14ac:dyDescent="0.25">
      <c r="A894" s="17" t="s">
        <v>1558</v>
      </c>
      <c r="B894" s="17" t="s">
        <v>1559</v>
      </c>
      <c r="C894" s="18">
        <v>2011</v>
      </c>
      <c r="D894" s="18">
        <v>2011</v>
      </c>
      <c r="E894" s="18">
        <f t="shared" si="14"/>
        <v>0</v>
      </c>
      <c r="F894" s="27" t="s">
        <v>1699</v>
      </c>
    </row>
    <row r="895" spans="1:6" x14ac:dyDescent="0.25">
      <c r="A895" s="17" t="s">
        <v>995</v>
      </c>
      <c r="B895" s="17" t="s">
        <v>264</v>
      </c>
      <c r="C895" s="18">
        <v>2007</v>
      </c>
      <c r="D895" s="18">
        <v>2010</v>
      </c>
      <c r="E895" s="18">
        <f t="shared" si="14"/>
        <v>3</v>
      </c>
      <c r="F895" s="19" t="s">
        <v>1699</v>
      </c>
    </row>
    <row r="896" spans="1:6" x14ac:dyDescent="0.25">
      <c r="A896" s="17" t="s">
        <v>996</v>
      </c>
      <c r="B896" s="17" t="s">
        <v>42</v>
      </c>
      <c r="C896" s="18">
        <v>1999</v>
      </c>
      <c r="D896" s="18">
        <v>2008</v>
      </c>
      <c r="E896" s="18">
        <f t="shared" si="14"/>
        <v>9</v>
      </c>
      <c r="F896" s="19" t="s">
        <v>1699</v>
      </c>
    </row>
    <row r="897" spans="1:6" x14ac:dyDescent="0.25">
      <c r="A897" s="17" t="s">
        <v>997</v>
      </c>
      <c r="B897" s="17" t="s">
        <v>230</v>
      </c>
      <c r="C897" s="18">
        <v>1999</v>
      </c>
      <c r="D897" s="18">
        <v>2002</v>
      </c>
      <c r="E897" s="18">
        <f t="shared" si="14"/>
        <v>3</v>
      </c>
      <c r="F897" s="19" t="s">
        <v>1699</v>
      </c>
    </row>
    <row r="898" spans="1:6" x14ac:dyDescent="0.25">
      <c r="A898" s="17" t="s">
        <v>386</v>
      </c>
      <c r="B898" s="17" t="s">
        <v>998</v>
      </c>
      <c r="C898" s="18">
        <v>2004</v>
      </c>
      <c r="D898" s="18">
        <v>2004</v>
      </c>
      <c r="E898" s="18">
        <f t="shared" ref="E898:E961" si="15">D898-C898</f>
        <v>0</v>
      </c>
      <c r="F898" s="19" t="s">
        <v>1699</v>
      </c>
    </row>
    <row r="899" spans="1:6" x14ac:dyDescent="0.25">
      <c r="A899" s="17" t="s">
        <v>386</v>
      </c>
      <c r="B899" s="17" t="s">
        <v>1161</v>
      </c>
      <c r="C899" s="18">
        <v>2000</v>
      </c>
      <c r="D899" s="18">
        <v>2002</v>
      </c>
      <c r="E899" s="18">
        <f t="shared" si="15"/>
        <v>2</v>
      </c>
      <c r="F899" s="27" t="s">
        <v>1699</v>
      </c>
    </row>
    <row r="900" spans="1:6" x14ac:dyDescent="0.25">
      <c r="A900" s="17" t="s">
        <v>386</v>
      </c>
      <c r="B900" s="17" t="s">
        <v>72</v>
      </c>
      <c r="C900" s="18">
        <v>2022</v>
      </c>
      <c r="D900" s="18">
        <v>2024</v>
      </c>
      <c r="E900" s="18">
        <f t="shared" si="15"/>
        <v>2</v>
      </c>
      <c r="F900" s="27" t="s">
        <v>1699</v>
      </c>
    </row>
    <row r="901" spans="1:6" x14ac:dyDescent="0.25">
      <c r="A901" s="19" t="s">
        <v>386</v>
      </c>
      <c r="B901" s="19" t="s">
        <v>72</v>
      </c>
      <c r="C901" s="18">
        <v>2024</v>
      </c>
      <c r="D901" s="18">
        <v>2025</v>
      </c>
      <c r="E901" s="28">
        <f t="shared" si="15"/>
        <v>1</v>
      </c>
      <c r="F901" s="84" t="s">
        <v>1699</v>
      </c>
    </row>
    <row r="902" spans="1:6" x14ac:dyDescent="0.25">
      <c r="A902" s="17" t="s">
        <v>999</v>
      </c>
      <c r="B902" s="17" t="s">
        <v>49</v>
      </c>
      <c r="C902" s="18">
        <v>2022</v>
      </c>
      <c r="D902" s="18">
        <v>2022</v>
      </c>
      <c r="E902" s="18">
        <f t="shared" si="15"/>
        <v>0</v>
      </c>
      <c r="F902" s="19" t="s">
        <v>1699</v>
      </c>
    </row>
    <row r="903" spans="1:6" x14ac:dyDescent="0.25">
      <c r="A903" s="17" t="s">
        <v>999</v>
      </c>
      <c r="B903" s="17" t="s">
        <v>64</v>
      </c>
      <c r="C903" s="18">
        <v>2013</v>
      </c>
      <c r="D903" s="18">
        <v>2014</v>
      </c>
      <c r="E903" s="18">
        <f t="shared" si="15"/>
        <v>1</v>
      </c>
      <c r="F903" s="19" t="s">
        <v>1699</v>
      </c>
    </row>
    <row r="904" spans="1:6" x14ac:dyDescent="0.25">
      <c r="A904" s="17" t="s">
        <v>999</v>
      </c>
      <c r="B904" s="17" t="s">
        <v>262</v>
      </c>
      <c r="C904" s="18">
        <v>1998</v>
      </c>
      <c r="D904" s="18">
        <v>2004</v>
      </c>
      <c r="E904" s="18">
        <f t="shared" si="15"/>
        <v>6</v>
      </c>
      <c r="F904" s="19" t="s">
        <v>1699</v>
      </c>
    </row>
    <row r="905" spans="1:6" x14ac:dyDescent="0.25">
      <c r="A905" s="17" t="s">
        <v>1000</v>
      </c>
      <c r="B905" s="17" t="s">
        <v>94</v>
      </c>
      <c r="C905" s="18">
        <v>2000</v>
      </c>
      <c r="D905" s="18">
        <v>2001</v>
      </c>
      <c r="E905" s="18">
        <f t="shared" si="15"/>
        <v>1</v>
      </c>
      <c r="F905" s="19" t="s">
        <v>1699</v>
      </c>
    </row>
    <row r="906" spans="1:6" x14ac:dyDescent="0.25">
      <c r="A906" s="17" t="s">
        <v>1001</v>
      </c>
      <c r="B906" s="17" t="s">
        <v>1002</v>
      </c>
      <c r="C906" s="18">
        <v>2005</v>
      </c>
      <c r="D906" s="18">
        <v>2007</v>
      </c>
      <c r="E906" s="18">
        <f t="shared" si="15"/>
        <v>2</v>
      </c>
      <c r="F906" s="19" t="s">
        <v>1699</v>
      </c>
    </row>
    <row r="907" spans="1:6" x14ac:dyDescent="0.25">
      <c r="A907" s="17" t="s">
        <v>1560</v>
      </c>
      <c r="B907" s="17" t="s">
        <v>92</v>
      </c>
      <c r="C907" s="18">
        <v>2006</v>
      </c>
      <c r="D907" s="18">
        <v>2006</v>
      </c>
      <c r="E907" s="18">
        <f t="shared" si="15"/>
        <v>0</v>
      </c>
      <c r="F907" s="27" t="s">
        <v>1699</v>
      </c>
    </row>
    <row r="908" spans="1:6" x14ac:dyDescent="0.25">
      <c r="A908" s="17" t="s">
        <v>1561</v>
      </c>
      <c r="B908" s="17" t="s">
        <v>1562</v>
      </c>
      <c r="C908" s="18">
        <v>2024</v>
      </c>
      <c r="D908" s="18">
        <v>2024</v>
      </c>
      <c r="E908" s="18">
        <f t="shared" si="15"/>
        <v>0</v>
      </c>
      <c r="F908" s="27" t="s">
        <v>1699</v>
      </c>
    </row>
    <row r="909" spans="1:6" x14ac:dyDescent="0.25">
      <c r="A909" s="17" t="s">
        <v>1003</v>
      </c>
      <c r="B909" s="17" t="s">
        <v>1004</v>
      </c>
      <c r="C909" s="18">
        <v>2011</v>
      </c>
      <c r="D909" s="18">
        <v>2021</v>
      </c>
      <c r="E909" s="18">
        <f t="shared" si="15"/>
        <v>10</v>
      </c>
      <c r="F909" s="19" t="s">
        <v>1699</v>
      </c>
    </row>
    <row r="910" spans="1:6" x14ac:dyDescent="0.25">
      <c r="A910" s="17" t="s">
        <v>1563</v>
      </c>
      <c r="B910" s="17" t="s">
        <v>1564</v>
      </c>
      <c r="C910" s="18">
        <v>2000</v>
      </c>
      <c r="D910" s="18">
        <v>2018</v>
      </c>
      <c r="E910" s="18">
        <f t="shared" si="15"/>
        <v>18</v>
      </c>
      <c r="F910" s="27" t="s">
        <v>1699</v>
      </c>
    </row>
    <row r="911" spans="1:6" x14ac:dyDescent="0.25">
      <c r="A911" s="17" t="s">
        <v>387</v>
      </c>
      <c r="B911" s="17" t="s">
        <v>111</v>
      </c>
      <c r="C911" s="18">
        <v>2002</v>
      </c>
      <c r="D911" s="18">
        <v>2004</v>
      </c>
      <c r="E911" s="18">
        <f t="shared" si="15"/>
        <v>2</v>
      </c>
      <c r="F911" s="19" t="s">
        <v>1699</v>
      </c>
    </row>
    <row r="912" spans="1:6" x14ac:dyDescent="0.25">
      <c r="A912" s="39" t="s">
        <v>387</v>
      </c>
      <c r="B912" s="39" t="s">
        <v>89</v>
      </c>
      <c r="C912" s="35">
        <v>2015</v>
      </c>
      <c r="D912" s="35">
        <v>2015</v>
      </c>
      <c r="E912" s="18">
        <f t="shared" si="15"/>
        <v>0</v>
      </c>
      <c r="F912" s="40" t="s">
        <v>1699</v>
      </c>
    </row>
    <row r="913" spans="1:6" x14ac:dyDescent="0.25">
      <c r="A913" s="17" t="s">
        <v>1565</v>
      </c>
      <c r="B913" s="17" t="s">
        <v>111</v>
      </c>
      <c r="C913" s="18">
        <v>2020</v>
      </c>
      <c r="D913" s="18">
        <v>2021</v>
      </c>
      <c r="E913" s="18">
        <f t="shared" si="15"/>
        <v>1</v>
      </c>
      <c r="F913" s="27" t="s">
        <v>1699</v>
      </c>
    </row>
    <row r="914" spans="1:6" x14ac:dyDescent="0.25">
      <c r="A914" s="17" t="s">
        <v>1005</v>
      </c>
      <c r="B914" s="17" t="s">
        <v>232</v>
      </c>
      <c r="C914" s="18">
        <v>2003</v>
      </c>
      <c r="D914" s="18">
        <v>2004</v>
      </c>
      <c r="E914" s="18">
        <f t="shared" si="15"/>
        <v>1</v>
      </c>
      <c r="F914" s="19" t="s">
        <v>1699</v>
      </c>
    </row>
    <row r="915" spans="1:6" x14ac:dyDescent="0.25">
      <c r="A915" s="17" t="s">
        <v>1566</v>
      </c>
      <c r="B915" s="17" t="s">
        <v>47</v>
      </c>
      <c r="C915" s="18">
        <v>2007</v>
      </c>
      <c r="D915" s="18">
        <v>2007</v>
      </c>
      <c r="E915" s="18">
        <f t="shared" si="15"/>
        <v>0</v>
      </c>
      <c r="F915" s="27" t="s">
        <v>1699</v>
      </c>
    </row>
    <row r="916" spans="1:6" x14ac:dyDescent="0.25">
      <c r="A916" s="17" t="s">
        <v>1567</v>
      </c>
      <c r="B916" s="17" t="s">
        <v>619</v>
      </c>
      <c r="C916" s="18">
        <v>2000</v>
      </c>
      <c r="D916" s="18">
        <v>2013</v>
      </c>
      <c r="E916" s="18">
        <f t="shared" si="15"/>
        <v>13</v>
      </c>
      <c r="F916" s="27" t="s">
        <v>1699</v>
      </c>
    </row>
    <row r="917" spans="1:6" x14ac:dyDescent="0.25">
      <c r="A917" s="17" t="s">
        <v>1006</v>
      </c>
      <c r="B917" s="17" t="s">
        <v>194</v>
      </c>
      <c r="C917" s="18">
        <v>2000</v>
      </c>
      <c r="D917" s="18">
        <v>2010</v>
      </c>
      <c r="E917" s="18">
        <f t="shared" si="15"/>
        <v>10</v>
      </c>
      <c r="F917" s="19" t="s">
        <v>1699</v>
      </c>
    </row>
    <row r="918" spans="1:6" x14ac:dyDescent="0.25">
      <c r="A918" s="17" t="s">
        <v>1568</v>
      </c>
      <c r="B918" s="17" t="s">
        <v>38</v>
      </c>
      <c r="C918" s="18">
        <v>2005</v>
      </c>
      <c r="D918" s="18">
        <v>2006</v>
      </c>
      <c r="E918" s="18">
        <f t="shared" si="15"/>
        <v>1</v>
      </c>
      <c r="F918" s="27" t="s">
        <v>1699</v>
      </c>
    </row>
    <row r="919" spans="1:6" x14ac:dyDescent="0.25">
      <c r="A919" s="17" t="s">
        <v>1569</v>
      </c>
      <c r="B919" s="17" t="s">
        <v>1222</v>
      </c>
      <c r="C919" s="18">
        <v>2001</v>
      </c>
      <c r="D919" s="18">
        <v>2007</v>
      </c>
      <c r="E919" s="18">
        <f t="shared" si="15"/>
        <v>6</v>
      </c>
      <c r="F919" s="27" t="s">
        <v>1699</v>
      </c>
    </row>
    <row r="920" spans="1:6" x14ac:dyDescent="0.25">
      <c r="A920" s="17" t="s">
        <v>190</v>
      </c>
      <c r="B920" s="17" t="s">
        <v>1007</v>
      </c>
      <c r="C920" s="18">
        <v>2010</v>
      </c>
      <c r="D920" s="18">
        <v>2016</v>
      </c>
      <c r="E920" s="18">
        <f t="shared" si="15"/>
        <v>6</v>
      </c>
      <c r="F920" s="19" t="s">
        <v>1699</v>
      </c>
    </row>
    <row r="921" spans="1:6" x14ac:dyDescent="0.25">
      <c r="A921" s="17" t="s">
        <v>138</v>
      </c>
      <c r="B921" s="17" t="s">
        <v>322</v>
      </c>
      <c r="C921" s="18">
        <v>2003</v>
      </c>
      <c r="D921" s="18">
        <v>2003</v>
      </c>
      <c r="E921" s="18">
        <f t="shared" si="15"/>
        <v>0</v>
      </c>
      <c r="F921" s="19" t="s">
        <v>1699</v>
      </c>
    </row>
    <row r="922" spans="1:6" x14ac:dyDescent="0.25">
      <c r="A922" s="17" t="s">
        <v>1008</v>
      </c>
      <c r="B922" s="17" t="s">
        <v>89</v>
      </c>
      <c r="C922" s="18">
        <v>2011</v>
      </c>
      <c r="D922" s="18">
        <v>2011</v>
      </c>
      <c r="E922" s="18">
        <f t="shared" si="15"/>
        <v>0</v>
      </c>
      <c r="F922" s="19" t="s">
        <v>1699</v>
      </c>
    </row>
    <row r="923" spans="1:6" x14ac:dyDescent="0.25">
      <c r="A923" s="17" t="s">
        <v>1570</v>
      </c>
      <c r="B923" s="17" t="s">
        <v>162</v>
      </c>
      <c r="C923" s="18">
        <v>2000</v>
      </c>
      <c r="D923" s="18">
        <v>2001</v>
      </c>
      <c r="E923" s="18">
        <f t="shared" si="15"/>
        <v>1</v>
      </c>
      <c r="F923" s="19" t="s">
        <v>1699</v>
      </c>
    </row>
    <row r="924" spans="1:6" x14ac:dyDescent="0.25">
      <c r="A924" s="17" t="s">
        <v>1009</v>
      </c>
      <c r="B924" s="19" t="s">
        <v>1010</v>
      </c>
      <c r="C924" s="18">
        <v>2002</v>
      </c>
      <c r="D924" s="18">
        <v>2002</v>
      </c>
      <c r="E924" s="18">
        <f t="shared" si="15"/>
        <v>0</v>
      </c>
      <c r="F924" s="19" t="s">
        <v>1699</v>
      </c>
    </row>
    <row r="925" spans="1:6" x14ac:dyDescent="0.25">
      <c r="A925" s="17" t="s">
        <v>1571</v>
      </c>
      <c r="B925" s="17" t="s">
        <v>1572</v>
      </c>
      <c r="C925" s="18">
        <v>2000</v>
      </c>
      <c r="D925" s="18">
        <v>2001</v>
      </c>
      <c r="E925" s="18">
        <f t="shared" si="15"/>
        <v>1</v>
      </c>
      <c r="F925" s="27" t="s">
        <v>1699</v>
      </c>
    </row>
    <row r="926" spans="1:6" x14ac:dyDescent="0.25">
      <c r="A926" s="17" t="s">
        <v>1573</v>
      </c>
      <c r="B926" s="17" t="s">
        <v>1574</v>
      </c>
      <c r="C926" s="18">
        <v>2000</v>
      </c>
      <c r="D926" s="18">
        <v>2009</v>
      </c>
      <c r="E926" s="18">
        <f t="shared" si="15"/>
        <v>9</v>
      </c>
      <c r="F926" s="27" t="s">
        <v>1699</v>
      </c>
    </row>
    <row r="927" spans="1:6" x14ac:dyDescent="0.25">
      <c r="A927" s="17" t="s">
        <v>1011</v>
      </c>
      <c r="B927" s="19" t="s">
        <v>1012</v>
      </c>
      <c r="C927" s="18">
        <v>2003</v>
      </c>
      <c r="D927" s="18">
        <v>2003</v>
      </c>
      <c r="E927" s="18">
        <f t="shared" si="15"/>
        <v>0</v>
      </c>
      <c r="F927" s="19" t="s">
        <v>1699</v>
      </c>
    </row>
    <row r="928" spans="1:6" x14ac:dyDescent="0.25">
      <c r="A928" s="39" t="s">
        <v>1575</v>
      </c>
      <c r="B928" s="39" t="s">
        <v>874</v>
      </c>
      <c r="C928" s="35">
        <v>2010</v>
      </c>
      <c r="D928" s="35">
        <v>2012</v>
      </c>
      <c r="E928" s="18">
        <f t="shared" si="15"/>
        <v>2</v>
      </c>
      <c r="F928" s="27" t="s">
        <v>1699</v>
      </c>
    </row>
    <row r="929" spans="1:6" x14ac:dyDescent="0.25">
      <c r="A929" s="17" t="s">
        <v>390</v>
      </c>
      <c r="B929" s="17" t="s">
        <v>290</v>
      </c>
      <c r="C929" s="18">
        <v>2000</v>
      </c>
      <c r="D929" s="18">
        <v>2025</v>
      </c>
      <c r="E929" s="18">
        <f t="shared" si="15"/>
        <v>25</v>
      </c>
      <c r="F929" s="92" t="s">
        <v>1699</v>
      </c>
    </row>
    <row r="930" spans="1:6" x14ac:dyDescent="0.25">
      <c r="A930" s="17" t="s">
        <v>1576</v>
      </c>
      <c r="B930" s="17" t="s">
        <v>40</v>
      </c>
      <c r="C930" s="18">
        <v>2000</v>
      </c>
      <c r="D930" s="18">
        <v>2001</v>
      </c>
      <c r="E930" s="18">
        <f t="shared" si="15"/>
        <v>1</v>
      </c>
      <c r="F930" s="27" t="s">
        <v>1699</v>
      </c>
    </row>
    <row r="931" spans="1:6" x14ac:dyDescent="0.25">
      <c r="A931" s="17" t="s">
        <v>1013</v>
      </c>
      <c r="B931" s="19" t="s">
        <v>52</v>
      </c>
      <c r="C931" s="18">
        <v>2013</v>
      </c>
      <c r="D931" s="18">
        <v>2016</v>
      </c>
      <c r="E931" s="18">
        <f t="shared" si="15"/>
        <v>3</v>
      </c>
      <c r="F931" s="19" t="s">
        <v>1699</v>
      </c>
    </row>
    <row r="932" spans="1:6" x14ac:dyDescent="0.25">
      <c r="A932" s="17" t="s">
        <v>1014</v>
      </c>
      <c r="B932" s="19" t="s">
        <v>1015</v>
      </c>
      <c r="C932" s="18">
        <v>2003</v>
      </c>
      <c r="D932" s="18">
        <v>2009</v>
      </c>
      <c r="E932" s="18">
        <f t="shared" si="15"/>
        <v>6</v>
      </c>
      <c r="F932" s="19" t="s">
        <v>1699</v>
      </c>
    </row>
    <row r="933" spans="1:6" x14ac:dyDescent="0.25">
      <c r="A933" s="39" t="s">
        <v>1577</v>
      </c>
      <c r="B933" s="39" t="s">
        <v>19</v>
      </c>
      <c r="C933" s="35">
        <v>2002</v>
      </c>
      <c r="D933" s="35">
        <v>2008</v>
      </c>
      <c r="E933" s="18">
        <f t="shared" si="15"/>
        <v>6</v>
      </c>
      <c r="F933" s="27" t="s">
        <v>1699</v>
      </c>
    </row>
    <row r="934" spans="1:6" x14ac:dyDescent="0.25">
      <c r="A934" s="17" t="s">
        <v>1578</v>
      </c>
      <c r="B934" s="17" t="s">
        <v>1579</v>
      </c>
      <c r="C934" s="18">
        <v>2000</v>
      </c>
      <c r="D934" s="18">
        <v>2007</v>
      </c>
      <c r="E934" s="18">
        <f t="shared" si="15"/>
        <v>7</v>
      </c>
      <c r="F934" s="27" t="s">
        <v>1699</v>
      </c>
    </row>
    <row r="935" spans="1:6" x14ac:dyDescent="0.25">
      <c r="A935" s="17" t="s">
        <v>195</v>
      </c>
      <c r="B935" s="17" t="s">
        <v>1580</v>
      </c>
      <c r="C935" s="18">
        <v>2009</v>
      </c>
      <c r="D935" s="18">
        <v>2020</v>
      </c>
      <c r="E935" s="18">
        <f t="shared" si="15"/>
        <v>11</v>
      </c>
      <c r="F935" s="27" t="s">
        <v>1699</v>
      </c>
    </row>
    <row r="936" spans="1:6" x14ac:dyDescent="0.25">
      <c r="A936" s="17" t="s">
        <v>1581</v>
      </c>
      <c r="B936" s="17" t="s">
        <v>278</v>
      </c>
      <c r="C936" s="18">
        <v>2012</v>
      </c>
      <c r="D936" s="18">
        <v>2013</v>
      </c>
      <c r="E936" s="18">
        <f t="shared" si="15"/>
        <v>1</v>
      </c>
      <c r="F936" s="27" t="s">
        <v>1699</v>
      </c>
    </row>
    <row r="937" spans="1:6" x14ac:dyDescent="0.25">
      <c r="A937" s="17" t="s">
        <v>1582</v>
      </c>
      <c r="B937" s="17" t="s">
        <v>276</v>
      </c>
      <c r="C937" s="18">
        <v>2000</v>
      </c>
      <c r="D937" s="18">
        <v>2008</v>
      </c>
      <c r="E937" s="18">
        <f t="shared" si="15"/>
        <v>8</v>
      </c>
      <c r="F937" s="27" t="s">
        <v>1699</v>
      </c>
    </row>
    <row r="938" spans="1:6" x14ac:dyDescent="0.25">
      <c r="A938" s="17" t="s">
        <v>1016</v>
      </c>
      <c r="B938" s="17" t="s">
        <v>109</v>
      </c>
      <c r="C938" s="18">
        <v>2007</v>
      </c>
      <c r="D938" s="18">
        <v>2022</v>
      </c>
      <c r="E938" s="18">
        <f t="shared" si="15"/>
        <v>15</v>
      </c>
      <c r="F938" s="19" t="s">
        <v>1699</v>
      </c>
    </row>
    <row r="939" spans="1:6" x14ac:dyDescent="0.25">
      <c r="A939" s="17" t="s">
        <v>1017</v>
      </c>
      <c r="B939" s="17" t="s">
        <v>16</v>
      </c>
      <c r="C939" s="18">
        <v>2005</v>
      </c>
      <c r="D939" s="18">
        <v>2005</v>
      </c>
      <c r="E939" s="18">
        <f t="shared" si="15"/>
        <v>0</v>
      </c>
      <c r="F939" s="19" t="s">
        <v>1699</v>
      </c>
    </row>
    <row r="940" spans="1:6" x14ac:dyDescent="0.25">
      <c r="A940" s="17" t="s">
        <v>1583</v>
      </c>
      <c r="B940" s="17" t="s">
        <v>38</v>
      </c>
      <c r="C940" s="18">
        <v>2002</v>
      </c>
      <c r="D940" s="18">
        <v>2002</v>
      </c>
      <c r="E940" s="18">
        <f t="shared" si="15"/>
        <v>0</v>
      </c>
      <c r="F940" s="19" t="s">
        <v>1699</v>
      </c>
    </row>
    <row r="941" spans="1:6" x14ac:dyDescent="0.25">
      <c r="A941" s="17" t="s">
        <v>1583</v>
      </c>
      <c r="B941" s="17" t="s">
        <v>42</v>
      </c>
      <c r="C941" s="18">
        <v>2008</v>
      </c>
      <c r="D941" s="18">
        <v>2022</v>
      </c>
      <c r="E941" s="18">
        <f t="shared" si="15"/>
        <v>14</v>
      </c>
      <c r="F941" s="27" t="s">
        <v>1699</v>
      </c>
    </row>
    <row r="942" spans="1:6" x14ac:dyDescent="0.25">
      <c r="A942" s="27" t="s">
        <v>197</v>
      </c>
      <c r="B942" s="27" t="s">
        <v>198</v>
      </c>
      <c r="C942" s="28">
        <v>2025</v>
      </c>
      <c r="D942" s="18">
        <v>2025</v>
      </c>
      <c r="E942" s="28">
        <f t="shared" si="15"/>
        <v>0</v>
      </c>
      <c r="F942" s="27" t="s">
        <v>1699</v>
      </c>
    </row>
    <row r="943" spans="1:6" x14ac:dyDescent="0.25">
      <c r="A943" s="17" t="s">
        <v>1584</v>
      </c>
      <c r="B943" s="17" t="s">
        <v>333</v>
      </c>
      <c r="C943" s="18">
        <v>2000</v>
      </c>
      <c r="D943" s="18">
        <v>2005</v>
      </c>
      <c r="E943" s="18">
        <f t="shared" si="15"/>
        <v>5</v>
      </c>
      <c r="F943" s="19" t="s">
        <v>1699</v>
      </c>
    </row>
    <row r="944" spans="1:6" x14ac:dyDescent="0.25">
      <c r="A944" s="17" t="s">
        <v>1018</v>
      </c>
      <c r="B944" s="17" t="s">
        <v>1019</v>
      </c>
      <c r="C944" s="18">
        <v>2006</v>
      </c>
      <c r="D944" s="18">
        <v>2007</v>
      </c>
      <c r="E944" s="18">
        <f t="shared" si="15"/>
        <v>1</v>
      </c>
      <c r="F944" s="19" t="s">
        <v>1699</v>
      </c>
    </row>
    <row r="945" spans="1:6" x14ac:dyDescent="0.25">
      <c r="A945" s="17" t="s">
        <v>1020</v>
      </c>
      <c r="B945" s="17" t="s">
        <v>248</v>
      </c>
      <c r="C945" s="18">
        <v>1999</v>
      </c>
      <c r="D945" s="18">
        <v>2003</v>
      </c>
      <c r="E945" s="18">
        <f t="shared" si="15"/>
        <v>4</v>
      </c>
      <c r="F945" s="19" t="s">
        <v>1699</v>
      </c>
    </row>
    <row r="946" spans="1:6" x14ac:dyDescent="0.25">
      <c r="A946" s="39" t="s">
        <v>1020</v>
      </c>
      <c r="B946" s="39" t="s">
        <v>170</v>
      </c>
      <c r="C946" s="35">
        <v>2000</v>
      </c>
      <c r="D946" s="35">
        <v>2001</v>
      </c>
      <c r="E946" s="18">
        <f t="shared" si="15"/>
        <v>1</v>
      </c>
      <c r="F946" s="27" t="s">
        <v>1699</v>
      </c>
    </row>
    <row r="947" spans="1:6" x14ac:dyDescent="0.25">
      <c r="A947" s="17" t="s">
        <v>391</v>
      </c>
      <c r="B947" s="17" t="s">
        <v>1585</v>
      </c>
      <c r="C947" s="18">
        <v>2000</v>
      </c>
      <c r="D947" s="18">
        <v>2003</v>
      </c>
      <c r="E947" s="18">
        <f t="shared" si="15"/>
        <v>3</v>
      </c>
      <c r="F947" s="19" t="s">
        <v>1699</v>
      </c>
    </row>
    <row r="948" spans="1:6" x14ac:dyDescent="0.25">
      <c r="A948" s="17" t="s">
        <v>1021</v>
      </c>
      <c r="B948" s="17" t="s">
        <v>1022</v>
      </c>
      <c r="C948" s="18">
        <v>2002</v>
      </c>
      <c r="D948" s="18">
        <v>2002</v>
      </c>
      <c r="E948" s="18">
        <f t="shared" si="15"/>
        <v>0</v>
      </c>
      <c r="F948" s="19" t="s">
        <v>1699</v>
      </c>
    </row>
    <row r="949" spans="1:6" x14ac:dyDescent="0.25">
      <c r="A949" s="17" t="s">
        <v>1586</v>
      </c>
      <c r="B949" s="17" t="s">
        <v>239</v>
      </c>
      <c r="C949" s="18">
        <v>2005</v>
      </c>
      <c r="D949" s="18">
        <v>2009</v>
      </c>
      <c r="E949" s="18">
        <f t="shared" si="15"/>
        <v>4</v>
      </c>
      <c r="F949" s="27" t="s">
        <v>1699</v>
      </c>
    </row>
    <row r="950" spans="1:6" x14ac:dyDescent="0.25">
      <c r="A950" s="17" t="s">
        <v>1587</v>
      </c>
      <c r="B950" s="17" t="s">
        <v>164</v>
      </c>
      <c r="C950" s="18">
        <v>2007</v>
      </c>
      <c r="D950" s="18">
        <v>2011</v>
      </c>
      <c r="E950" s="18">
        <f t="shared" si="15"/>
        <v>4</v>
      </c>
      <c r="F950" s="27" t="s">
        <v>1699</v>
      </c>
    </row>
    <row r="951" spans="1:6" x14ac:dyDescent="0.25">
      <c r="A951" s="17" t="s">
        <v>1023</v>
      </c>
      <c r="B951" s="17" t="s">
        <v>636</v>
      </c>
      <c r="C951" s="18">
        <v>2002</v>
      </c>
      <c r="D951" s="18">
        <v>2005</v>
      </c>
      <c r="E951" s="18">
        <f t="shared" si="15"/>
        <v>3</v>
      </c>
      <c r="F951" s="19" t="s">
        <v>1699</v>
      </c>
    </row>
    <row r="952" spans="1:6" x14ac:dyDescent="0.25">
      <c r="A952" s="27" t="s">
        <v>199</v>
      </c>
      <c r="B952" s="27" t="s">
        <v>580</v>
      </c>
      <c r="C952" s="28">
        <v>2020</v>
      </c>
      <c r="D952" s="18">
        <v>2025</v>
      </c>
      <c r="E952" s="28">
        <f t="shared" si="15"/>
        <v>5</v>
      </c>
      <c r="F952" s="27" t="s">
        <v>1699</v>
      </c>
    </row>
    <row r="953" spans="1:6" x14ac:dyDescent="0.25">
      <c r="A953" s="17" t="s">
        <v>1588</v>
      </c>
      <c r="B953" s="17" t="s">
        <v>1589</v>
      </c>
      <c r="C953" s="18">
        <v>2012</v>
      </c>
      <c r="D953" s="18">
        <v>2016</v>
      </c>
      <c r="E953" s="18">
        <f t="shared" si="15"/>
        <v>4</v>
      </c>
      <c r="F953" s="27" t="s">
        <v>1699</v>
      </c>
    </row>
    <row r="954" spans="1:6" x14ac:dyDescent="0.25">
      <c r="A954" s="17" t="s">
        <v>1590</v>
      </c>
      <c r="B954" s="17" t="s">
        <v>1591</v>
      </c>
      <c r="C954" s="18">
        <v>2008</v>
      </c>
      <c r="D954" s="18">
        <v>2008</v>
      </c>
      <c r="E954" s="18">
        <f t="shared" si="15"/>
        <v>0</v>
      </c>
      <c r="F954" s="27" t="s">
        <v>1699</v>
      </c>
    </row>
    <row r="955" spans="1:6" x14ac:dyDescent="0.25">
      <c r="A955" s="17" t="s">
        <v>1024</v>
      </c>
      <c r="B955" s="17" t="s">
        <v>1025</v>
      </c>
      <c r="C955" s="18">
        <v>2004</v>
      </c>
      <c r="D955" s="18">
        <v>2005</v>
      </c>
      <c r="E955" s="18">
        <f t="shared" si="15"/>
        <v>1</v>
      </c>
      <c r="F955" s="19" t="s">
        <v>1699</v>
      </c>
    </row>
    <row r="956" spans="1:6" x14ac:dyDescent="0.25">
      <c r="A956" s="17" t="s">
        <v>1026</v>
      </c>
      <c r="B956" s="17" t="s">
        <v>325</v>
      </c>
      <c r="C956" s="18">
        <v>1999</v>
      </c>
      <c r="D956" s="18">
        <v>2001</v>
      </c>
      <c r="E956" s="18">
        <f t="shared" si="15"/>
        <v>2</v>
      </c>
      <c r="F956" s="19" t="s">
        <v>1699</v>
      </c>
    </row>
    <row r="957" spans="1:6" x14ac:dyDescent="0.25">
      <c r="A957" s="17" t="s">
        <v>1592</v>
      </c>
      <c r="B957" s="17" t="s">
        <v>206</v>
      </c>
      <c r="C957" s="18">
        <v>2005</v>
      </c>
      <c r="D957" s="18">
        <v>2007</v>
      </c>
      <c r="E957" s="18">
        <f t="shared" si="15"/>
        <v>2</v>
      </c>
      <c r="F957" s="27" t="s">
        <v>1699</v>
      </c>
    </row>
    <row r="958" spans="1:6" x14ac:dyDescent="0.25">
      <c r="A958" s="17" t="s">
        <v>1027</v>
      </c>
      <c r="B958" s="17" t="s">
        <v>125</v>
      </c>
      <c r="C958" s="18">
        <v>2000</v>
      </c>
      <c r="D958" s="18">
        <v>2002</v>
      </c>
      <c r="E958" s="18">
        <f t="shared" si="15"/>
        <v>2</v>
      </c>
      <c r="F958" s="19" t="s">
        <v>1699</v>
      </c>
    </row>
    <row r="959" spans="1:6" x14ac:dyDescent="0.25">
      <c r="A959" s="17" t="s">
        <v>394</v>
      </c>
      <c r="B959" s="17" t="s">
        <v>262</v>
      </c>
      <c r="C959" s="18">
        <v>2007</v>
      </c>
      <c r="D959" s="18">
        <v>2025</v>
      </c>
      <c r="E959" s="18">
        <f t="shared" si="15"/>
        <v>18</v>
      </c>
      <c r="F959" s="27" t="s">
        <v>1699</v>
      </c>
    </row>
    <row r="960" spans="1:6" x14ac:dyDescent="0.25">
      <c r="A960" s="17" t="s">
        <v>1593</v>
      </c>
      <c r="B960" s="17" t="s">
        <v>72</v>
      </c>
      <c r="C960" s="18">
        <v>2000</v>
      </c>
      <c r="D960" s="18">
        <v>2017</v>
      </c>
      <c r="E960" s="18">
        <f t="shared" si="15"/>
        <v>17</v>
      </c>
      <c r="F960" s="27" t="s">
        <v>1699</v>
      </c>
    </row>
    <row r="961" spans="1:6" x14ac:dyDescent="0.25">
      <c r="A961" s="39" t="s">
        <v>1028</v>
      </c>
      <c r="B961" s="39" t="s">
        <v>1029</v>
      </c>
      <c r="C961" s="35">
        <v>2011</v>
      </c>
      <c r="D961" s="35">
        <v>2011</v>
      </c>
      <c r="E961" s="18">
        <f t="shared" si="15"/>
        <v>0</v>
      </c>
      <c r="F961" s="19" t="s">
        <v>1699</v>
      </c>
    </row>
    <row r="962" spans="1:6" x14ac:dyDescent="0.25">
      <c r="A962" s="27" t="s">
        <v>200</v>
      </c>
      <c r="B962" s="27" t="s">
        <v>201</v>
      </c>
      <c r="C962" s="28">
        <v>2007</v>
      </c>
      <c r="D962" s="18">
        <v>2025</v>
      </c>
      <c r="E962" s="28">
        <f t="shared" ref="E962:E1025" si="16">D962-C962</f>
        <v>18</v>
      </c>
      <c r="F962" s="27" t="s">
        <v>1699</v>
      </c>
    </row>
    <row r="963" spans="1:6" x14ac:dyDescent="0.25">
      <c r="A963" s="17" t="s">
        <v>1594</v>
      </c>
      <c r="B963" s="17" t="s">
        <v>308</v>
      </c>
      <c r="C963" s="18">
        <v>2005</v>
      </c>
      <c r="D963" s="18">
        <v>2005</v>
      </c>
      <c r="E963" s="18">
        <f t="shared" si="16"/>
        <v>0</v>
      </c>
      <c r="F963" s="27" t="s">
        <v>1699</v>
      </c>
    </row>
    <row r="964" spans="1:6" x14ac:dyDescent="0.25">
      <c r="A964" s="17" t="s">
        <v>1030</v>
      </c>
      <c r="B964" s="17" t="s">
        <v>33</v>
      </c>
      <c r="C964" s="18">
        <v>2012</v>
      </c>
      <c r="D964" s="18">
        <v>2015</v>
      </c>
      <c r="E964" s="18">
        <f t="shared" si="16"/>
        <v>3</v>
      </c>
      <c r="F964" s="19" t="s">
        <v>1699</v>
      </c>
    </row>
    <row r="965" spans="1:6" x14ac:dyDescent="0.25">
      <c r="A965" s="17" t="s">
        <v>1031</v>
      </c>
      <c r="B965" s="17" t="s">
        <v>1032</v>
      </c>
      <c r="C965" s="18">
        <v>2005</v>
      </c>
      <c r="D965" s="18">
        <v>2006</v>
      </c>
      <c r="E965" s="18">
        <f t="shared" si="16"/>
        <v>1</v>
      </c>
      <c r="F965" s="19" t="s">
        <v>1699</v>
      </c>
    </row>
    <row r="966" spans="1:6" x14ac:dyDescent="0.25">
      <c r="A966" s="17" t="s">
        <v>1033</v>
      </c>
      <c r="B966" s="17" t="s">
        <v>1034</v>
      </c>
      <c r="C966" s="18">
        <v>2006</v>
      </c>
      <c r="D966" s="18">
        <v>2012</v>
      </c>
      <c r="E966" s="18">
        <f t="shared" si="16"/>
        <v>6</v>
      </c>
      <c r="F966" s="19" t="s">
        <v>1699</v>
      </c>
    </row>
    <row r="967" spans="1:6" x14ac:dyDescent="0.25">
      <c r="A967" s="17" t="s">
        <v>1595</v>
      </c>
      <c r="B967" s="17" t="s">
        <v>596</v>
      </c>
      <c r="C967" s="18">
        <v>2002</v>
      </c>
      <c r="D967" s="18">
        <v>2002</v>
      </c>
      <c r="E967" s="18">
        <f t="shared" si="16"/>
        <v>0</v>
      </c>
      <c r="F967" s="19" t="s">
        <v>1699</v>
      </c>
    </row>
    <row r="968" spans="1:6" x14ac:dyDescent="0.25">
      <c r="A968" s="39" t="s">
        <v>1596</v>
      </c>
      <c r="B968" s="39" t="s">
        <v>114</v>
      </c>
      <c r="C968" s="35">
        <v>2010</v>
      </c>
      <c r="D968" s="35">
        <v>2016</v>
      </c>
      <c r="E968" s="35">
        <f t="shared" si="16"/>
        <v>6</v>
      </c>
      <c r="F968" s="27" t="s">
        <v>1699</v>
      </c>
    </row>
    <row r="969" spans="1:6" x14ac:dyDescent="0.25">
      <c r="A969" s="27" t="s">
        <v>205</v>
      </c>
      <c r="B969" s="27" t="s">
        <v>206</v>
      </c>
      <c r="C969" s="28">
        <v>2003</v>
      </c>
      <c r="D969" s="18">
        <v>2025</v>
      </c>
      <c r="E969" s="28">
        <f t="shared" si="16"/>
        <v>22</v>
      </c>
      <c r="F969" s="27" t="s">
        <v>1699</v>
      </c>
    </row>
    <row r="970" spans="1:6" x14ac:dyDescent="0.25">
      <c r="A970" s="17" t="s">
        <v>1597</v>
      </c>
      <c r="B970" s="17" t="s">
        <v>105</v>
      </c>
      <c r="C970" s="18">
        <v>2007</v>
      </c>
      <c r="D970" s="18">
        <v>2009</v>
      </c>
      <c r="E970" s="18">
        <f t="shared" si="16"/>
        <v>2</v>
      </c>
      <c r="F970" s="27" t="s">
        <v>1699</v>
      </c>
    </row>
    <row r="971" spans="1:6" x14ac:dyDescent="0.25">
      <c r="A971" s="17" t="s">
        <v>1598</v>
      </c>
      <c r="B971" s="17" t="s">
        <v>576</v>
      </c>
      <c r="C971" s="18">
        <v>2021</v>
      </c>
      <c r="D971" s="18">
        <v>2021</v>
      </c>
      <c r="E971" s="18">
        <f t="shared" si="16"/>
        <v>0</v>
      </c>
      <c r="F971" s="27" t="s">
        <v>1699</v>
      </c>
    </row>
    <row r="972" spans="1:6" x14ac:dyDescent="0.25">
      <c r="A972" s="17" t="s">
        <v>1035</v>
      </c>
      <c r="B972" s="17" t="s">
        <v>1036</v>
      </c>
      <c r="C972" s="18">
        <v>2004</v>
      </c>
      <c r="D972" s="18">
        <v>2021</v>
      </c>
      <c r="E972" s="18">
        <f t="shared" si="16"/>
        <v>17</v>
      </c>
      <c r="F972" s="19" t="s">
        <v>1699</v>
      </c>
    </row>
    <row r="973" spans="1:6" x14ac:dyDescent="0.25">
      <c r="A973" s="17" t="s">
        <v>1037</v>
      </c>
      <c r="B973" s="17" t="s">
        <v>92</v>
      </c>
      <c r="C973" s="18">
        <v>2013</v>
      </c>
      <c r="D973" s="18">
        <v>2015</v>
      </c>
      <c r="E973" s="18">
        <f t="shared" si="16"/>
        <v>2</v>
      </c>
      <c r="F973" s="19" t="s">
        <v>1699</v>
      </c>
    </row>
    <row r="974" spans="1:6" x14ac:dyDescent="0.25">
      <c r="A974" s="39" t="s">
        <v>207</v>
      </c>
      <c r="B974" s="39" t="s">
        <v>1038</v>
      </c>
      <c r="C974" s="35">
        <v>2008</v>
      </c>
      <c r="D974" s="35">
        <v>2009</v>
      </c>
      <c r="E974" s="18">
        <f t="shared" si="16"/>
        <v>1</v>
      </c>
      <c r="F974" s="74" t="s">
        <v>1699</v>
      </c>
    </row>
    <row r="975" spans="1:6" x14ac:dyDescent="0.25">
      <c r="A975" s="17" t="s">
        <v>207</v>
      </c>
      <c r="B975" s="17" t="s">
        <v>1039</v>
      </c>
      <c r="C975" s="18">
        <v>2005</v>
      </c>
      <c r="D975" s="18">
        <v>2007</v>
      </c>
      <c r="E975" s="18">
        <f t="shared" si="16"/>
        <v>2</v>
      </c>
      <c r="F975" s="19" t="s">
        <v>1699</v>
      </c>
    </row>
    <row r="976" spans="1:6" x14ac:dyDescent="0.25">
      <c r="A976" s="17" t="s">
        <v>207</v>
      </c>
      <c r="B976" s="17" t="s">
        <v>164</v>
      </c>
      <c r="C976" s="18">
        <v>2001</v>
      </c>
      <c r="D976" s="18">
        <v>2008</v>
      </c>
      <c r="E976" s="18">
        <f t="shared" si="16"/>
        <v>7</v>
      </c>
      <c r="F976" s="19" t="s">
        <v>1699</v>
      </c>
    </row>
    <row r="977" spans="1:6" x14ac:dyDescent="0.25">
      <c r="A977" s="17" t="s">
        <v>207</v>
      </c>
      <c r="B977" s="17" t="s">
        <v>111</v>
      </c>
      <c r="C977" s="18">
        <v>2006</v>
      </c>
      <c r="D977" s="18">
        <v>2006</v>
      </c>
      <c r="E977" s="18">
        <f t="shared" si="16"/>
        <v>0</v>
      </c>
      <c r="F977" s="27" t="s">
        <v>1699</v>
      </c>
    </row>
    <row r="978" spans="1:6" x14ac:dyDescent="0.25">
      <c r="A978" s="39" t="s">
        <v>207</v>
      </c>
      <c r="B978" s="39" t="s">
        <v>1480</v>
      </c>
      <c r="C978" s="35">
        <v>2000</v>
      </c>
      <c r="D978" s="35">
        <v>2004</v>
      </c>
      <c r="E978" s="18">
        <f t="shared" si="16"/>
        <v>4</v>
      </c>
      <c r="F978" s="27" t="s">
        <v>1699</v>
      </c>
    </row>
    <row r="979" spans="1:6" x14ac:dyDescent="0.25">
      <c r="A979" s="17" t="s">
        <v>207</v>
      </c>
      <c r="B979" s="17" t="s">
        <v>230</v>
      </c>
      <c r="C979" s="18">
        <v>2000</v>
      </c>
      <c r="D979" s="18">
        <v>2008</v>
      </c>
      <c r="E979" s="18">
        <f t="shared" si="16"/>
        <v>8</v>
      </c>
      <c r="F979" s="27" t="s">
        <v>1699</v>
      </c>
    </row>
    <row r="980" spans="1:6" x14ac:dyDescent="0.25">
      <c r="A980" s="17" t="s">
        <v>1040</v>
      </c>
      <c r="B980" s="17" t="s">
        <v>33</v>
      </c>
      <c r="C980" s="18">
        <v>2020</v>
      </c>
      <c r="D980" s="18">
        <v>2020</v>
      </c>
      <c r="E980" s="18">
        <f t="shared" si="16"/>
        <v>0</v>
      </c>
      <c r="F980" s="19" t="s">
        <v>1699</v>
      </c>
    </row>
    <row r="981" spans="1:6" x14ac:dyDescent="0.25">
      <c r="A981" s="17" t="s">
        <v>1041</v>
      </c>
      <c r="B981" s="17" t="s">
        <v>1042</v>
      </c>
      <c r="C981" s="18">
        <v>2002</v>
      </c>
      <c r="D981" s="18">
        <v>2002</v>
      </c>
      <c r="E981" s="18">
        <f t="shared" si="16"/>
        <v>0</v>
      </c>
      <c r="F981" s="19" t="s">
        <v>1699</v>
      </c>
    </row>
    <row r="982" spans="1:6" x14ac:dyDescent="0.25">
      <c r="A982" s="17" t="s">
        <v>1043</v>
      </c>
      <c r="B982" s="17" t="s">
        <v>196</v>
      </c>
      <c r="C982" s="18">
        <v>2008</v>
      </c>
      <c r="D982" s="18">
        <v>2011</v>
      </c>
      <c r="E982" s="18">
        <f t="shared" si="16"/>
        <v>3</v>
      </c>
      <c r="F982" s="19" t="s">
        <v>1699</v>
      </c>
    </row>
    <row r="983" spans="1:6" x14ac:dyDescent="0.25">
      <c r="A983" s="17" t="s">
        <v>1044</v>
      </c>
      <c r="B983" s="17" t="s">
        <v>42</v>
      </c>
      <c r="C983" s="18">
        <v>2003</v>
      </c>
      <c r="D983" s="18">
        <v>2003</v>
      </c>
      <c r="E983" s="18">
        <f t="shared" si="16"/>
        <v>0</v>
      </c>
      <c r="F983" s="19" t="s">
        <v>1699</v>
      </c>
    </row>
    <row r="984" spans="1:6" x14ac:dyDescent="0.25">
      <c r="A984" s="17" t="s">
        <v>1044</v>
      </c>
      <c r="B984" s="17" t="s">
        <v>42</v>
      </c>
      <c r="C984" s="18">
        <v>2006</v>
      </c>
      <c r="D984" s="18">
        <v>2007</v>
      </c>
      <c r="E984" s="18">
        <f t="shared" si="16"/>
        <v>1</v>
      </c>
      <c r="F984" s="27" t="s">
        <v>1699</v>
      </c>
    </row>
    <row r="985" spans="1:6" x14ac:dyDescent="0.25">
      <c r="A985" s="17" t="s">
        <v>1045</v>
      </c>
      <c r="B985" s="17" t="s">
        <v>72</v>
      </c>
      <c r="C985" s="18">
        <v>2002</v>
      </c>
      <c r="D985" s="18">
        <v>2002</v>
      </c>
      <c r="E985" s="18">
        <f t="shared" si="16"/>
        <v>0</v>
      </c>
      <c r="F985" s="19" t="s">
        <v>1699</v>
      </c>
    </row>
    <row r="986" spans="1:6" x14ac:dyDescent="0.25">
      <c r="A986" s="17" t="s">
        <v>1046</v>
      </c>
      <c r="B986" s="17" t="s">
        <v>323</v>
      </c>
      <c r="C986" s="18">
        <v>1999</v>
      </c>
      <c r="D986" s="18">
        <v>2003</v>
      </c>
      <c r="E986" s="18">
        <f t="shared" si="16"/>
        <v>4</v>
      </c>
      <c r="F986" s="19" t="s">
        <v>1699</v>
      </c>
    </row>
    <row r="987" spans="1:6" x14ac:dyDescent="0.25">
      <c r="A987" s="17" t="s">
        <v>1047</v>
      </c>
      <c r="B987" s="17" t="s">
        <v>62</v>
      </c>
      <c r="C987" s="18">
        <v>2003</v>
      </c>
      <c r="D987" s="18">
        <v>2005</v>
      </c>
      <c r="E987" s="18">
        <f t="shared" si="16"/>
        <v>2</v>
      </c>
      <c r="F987" s="19" t="s">
        <v>1699</v>
      </c>
    </row>
    <row r="988" spans="1:6" x14ac:dyDescent="0.25">
      <c r="A988" s="27" t="s">
        <v>210</v>
      </c>
      <c r="B988" s="27" t="s">
        <v>147</v>
      </c>
      <c r="C988" s="28">
        <v>2021</v>
      </c>
      <c r="D988" s="18">
        <v>2025</v>
      </c>
      <c r="E988" s="28">
        <f t="shared" si="16"/>
        <v>4</v>
      </c>
      <c r="F988" s="84" t="s">
        <v>1699</v>
      </c>
    </row>
    <row r="989" spans="1:6" x14ac:dyDescent="0.25">
      <c r="A989" s="17" t="s">
        <v>1048</v>
      </c>
      <c r="B989" s="17" t="s">
        <v>1049</v>
      </c>
      <c r="C989" s="18">
        <v>2012</v>
      </c>
      <c r="D989" s="18">
        <v>2015</v>
      </c>
      <c r="E989" s="18">
        <f t="shared" si="16"/>
        <v>3</v>
      </c>
      <c r="F989" s="19" t="s">
        <v>1699</v>
      </c>
    </row>
    <row r="990" spans="1:6" x14ac:dyDescent="0.25">
      <c r="A990" s="39" t="s">
        <v>1050</v>
      </c>
      <c r="B990" s="39" t="s">
        <v>162</v>
      </c>
      <c r="C990" s="35">
        <v>2000</v>
      </c>
      <c r="D990" s="35">
        <v>2002</v>
      </c>
      <c r="E990" s="18">
        <f t="shared" si="16"/>
        <v>2</v>
      </c>
      <c r="F990" s="19" t="s">
        <v>1699</v>
      </c>
    </row>
    <row r="991" spans="1:6" x14ac:dyDescent="0.25">
      <c r="A991" s="17" t="s">
        <v>1051</v>
      </c>
      <c r="B991" s="17" t="s">
        <v>971</v>
      </c>
      <c r="C991" s="18">
        <v>2000</v>
      </c>
      <c r="D991" s="18">
        <v>2007</v>
      </c>
      <c r="E991" s="18">
        <f t="shared" si="16"/>
        <v>7</v>
      </c>
      <c r="F991" s="19" t="s">
        <v>1699</v>
      </c>
    </row>
    <row r="992" spans="1:6" x14ac:dyDescent="0.25">
      <c r="A992" s="17" t="s">
        <v>1599</v>
      </c>
      <c r="B992" s="17" t="s">
        <v>314</v>
      </c>
      <c r="C992" s="18">
        <v>2018</v>
      </c>
      <c r="D992" s="18">
        <v>2020</v>
      </c>
      <c r="E992" s="18">
        <f t="shared" si="16"/>
        <v>2</v>
      </c>
      <c r="F992" s="27" t="s">
        <v>1699</v>
      </c>
    </row>
    <row r="993" spans="1:6" x14ac:dyDescent="0.25">
      <c r="A993" s="17" t="s">
        <v>406</v>
      </c>
      <c r="B993" s="17" t="s">
        <v>164</v>
      </c>
      <c r="C993" s="18">
        <v>2015</v>
      </c>
      <c r="D993" s="28">
        <v>2026</v>
      </c>
      <c r="E993" s="18">
        <f t="shared" si="16"/>
        <v>11</v>
      </c>
      <c r="F993" s="27" t="s">
        <v>1699</v>
      </c>
    </row>
    <row r="994" spans="1:6" x14ac:dyDescent="0.25">
      <c r="A994" s="27" t="s">
        <v>214</v>
      </c>
      <c r="B994" s="27" t="s">
        <v>215</v>
      </c>
      <c r="C994" s="28">
        <v>2000</v>
      </c>
      <c r="D994" s="18">
        <v>2025</v>
      </c>
      <c r="E994" s="28">
        <f t="shared" si="16"/>
        <v>25</v>
      </c>
      <c r="F994" s="27" t="s">
        <v>1699</v>
      </c>
    </row>
    <row r="995" spans="1:6" x14ac:dyDescent="0.25">
      <c r="A995" s="17" t="s">
        <v>1052</v>
      </c>
      <c r="B995" s="17" t="s">
        <v>518</v>
      </c>
      <c r="C995" s="18">
        <v>2002</v>
      </c>
      <c r="D995" s="18">
        <v>2005</v>
      </c>
      <c r="E995" s="18">
        <f t="shared" si="16"/>
        <v>3</v>
      </c>
      <c r="F995" s="17" t="s">
        <v>1699</v>
      </c>
    </row>
    <row r="996" spans="1:6" x14ac:dyDescent="0.25">
      <c r="A996" s="17" t="s">
        <v>1053</v>
      </c>
      <c r="B996" s="17" t="s">
        <v>1054</v>
      </c>
      <c r="C996" s="18">
        <v>2001</v>
      </c>
      <c r="D996" s="18">
        <v>2002</v>
      </c>
      <c r="E996" s="18">
        <f t="shared" si="16"/>
        <v>1</v>
      </c>
      <c r="F996" s="17" t="s">
        <v>1699</v>
      </c>
    </row>
    <row r="997" spans="1:6" x14ac:dyDescent="0.25">
      <c r="A997" s="17" t="s">
        <v>1055</v>
      </c>
      <c r="B997" s="17" t="s">
        <v>206</v>
      </c>
      <c r="C997" s="18">
        <v>2000</v>
      </c>
      <c r="D997" s="18">
        <v>2003</v>
      </c>
      <c r="E997" s="18">
        <f t="shared" si="16"/>
        <v>3</v>
      </c>
      <c r="F997" s="17" t="s">
        <v>1699</v>
      </c>
    </row>
    <row r="998" spans="1:6" x14ac:dyDescent="0.25">
      <c r="A998" s="39" t="s">
        <v>1056</v>
      </c>
      <c r="B998" s="39" t="s">
        <v>585</v>
      </c>
      <c r="C998" s="35">
        <v>2000</v>
      </c>
      <c r="D998" s="35">
        <v>2001</v>
      </c>
      <c r="E998" s="35">
        <f t="shared" si="16"/>
        <v>1</v>
      </c>
      <c r="F998" s="17" t="s">
        <v>1699</v>
      </c>
    </row>
    <row r="999" spans="1:6" x14ac:dyDescent="0.25">
      <c r="A999" s="17" t="s">
        <v>1600</v>
      </c>
      <c r="B999" s="17" t="s">
        <v>1601</v>
      </c>
      <c r="C999" s="18">
        <v>2000</v>
      </c>
      <c r="D999" s="18">
        <v>2002</v>
      </c>
      <c r="E999" s="18">
        <f t="shared" si="16"/>
        <v>2</v>
      </c>
      <c r="F999" s="19" t="s">
        <v>1699</v>
      </c>
    </row>
    <row r="1000" spans="1:6" x14ac:dyDescent="0.25">
      <c r="A1000" s="17" t="s">
        <v>1057</v>
      </c>
      <c r="B1000" s="17" t="s">
        <v>164</v>
      </c>
      <c r="C1000" s="18">
        <v>2007</v>
      </c>
      <c r="D1000" s="18">
        <v>2007</v>
      </c>
      <c r="E1000" s="18">
        <f t="shared" si="16"/>
        <v>0</v>
      </c>
      <c r="F1000" s="17" t="s">
        <v>1699</v>
      </c>
    </row>
    <row r="1001" spans="1:6" x14ac:dyDescent="0.25">
      <c r="A1001" s="17" t="s">
        <v>1602</v>
      </c>
      <c r="B1001" s="17" t="s">
        <v>345</v>
      </c>
      <c r="C1001" s="18">
        <v>2000</v>
      </c>
      <c r="D1001" s="18">
        <v>2002</v>
      </c>
      <c r="E1001" s="18">
        <f t="shared" si="16"/>
        <v>2</v>
      </c>
      <c r="F1001" s="19" t="s">
        <v>1699</v>
      </c>
    </row>
    <row r="1002" spans="1:6" x14ac:dyDescent="0.25">
      <c r="A1002" s="17" t="s">
        <v>1603</v>
      </c>
      <c r="B1002" s="17" t="s">
        <v>92</v>
      </c>
      <c r="C1002" s="18">
        <v>2003</v>
      </c>
      <c r="D1002" s="18">
        <v>2005</v>
      </c>
      <c r="E1002" s="18">
        <f t="shared" si="16"/>
        <v>2</v>
      </c>
      <c r="F1002" s="27" t="s">
        <v>1699</v>
      </c>
    </row>
    <row r="1003" spans="1:6" x14ac:dyDescent="0.25">
      <c r="A1003" s="17" t="s">
        <v>1604</v>
      </c>
      <c r="B1003" s="17" t="s">
        <v>196</v>
      </c>
      <c r="C1003" s="18">
        <v>2009</v>
      </c>
      <c r="D1003" s="18">
        <v>2009</v>
      </c>
      <c r="E1003" s="18">
        <f t="shared" si="16"/>
        <v>0</v>
      </c>
      <c r="F1003" s="27" t="s">
        <v>1699</v>
      </c>
    </row>
    <row r="1004" spans="1:6" x14ac:dyDescent="0.25">
      <c r="A1004" s="17" t="s">
        <v>219</v>
      </c>
      <c r="B1004" s="17" t="s">
        <v>1058</v>
      </c>
      <c r="C1004" s="18">
        <v>2002</v>
      </c>
      <c r="D1004" s="18">
        <v>2003</v>
      </c>
      <c r="E1004" s="18">
        <f t="shared" si="16"/>
        <v>1</v>
      </c>
      <c r="F1004" s="17" t="s">
        <v>1699</v>
      </c>
    </row>
    <row r="1005" spans="1:6" x14ac:dyDescent="0.25">
      <c r="A1005" s="39" t="s">
        <v>219</v>
      </c>
      <c r="B1005" s="39" t="s">
        <v>845</v>
      </c>
      <c r="C1005" s="35">
        <v>2006</v>
      </c>
      <c r="D1005" s="35">
        <v>2009</v>
      </c>
      <c r="E1005" s="18">
        <f t="shared" si="16"/>
        <v>3</v>
      </c>
      <c r="F1005" s="37" t="s">
        <v>1699</v>
      </c>
    </row>
    <row r="1006" spans="1:6" x14ac:dyDescent="0.25">
      <c r="A1006" s="17" t="s">
        <v>219</v>
      </c>
      <c r="B1006" s="17" t="s">
        <v>230</v>
      </c>
      <c r="C1006" s="18">
        <v>2000</v>
      </c>
      <c r="D1006" s="18">
        <v>2005</v>
      </c>
      <c r="E1006" s="18">
        <f t="shared" si="16"/>
        <v>5</v>
      </c>
      <c r="F1006" s="17" t="s">
        <v>1699</v>
      </c>
    </row>
    <row r="1007" spans="1:6" x14ac:dyDescent="0.25">
      <c r="A1007" s="17" t="s">
        <v>219</v>
      </c>
      <c r="B1007" s="17" t="s">
        <v>1032</v>
      </c>
      <c r="C1007" s="18">
        <v>2021</v>
      </c>
      <c r="D1007" s="18">
        <v>2022</v>
      </c>
      <c r="E1007" s="18">
        <f t="shared" si="16"/>
        <v>1</v>
      </c>
      <c r="F1007" s="19" t="s">
        <v>1699</v>
      </c>
    </row>
    <row r="1008" spans="1:6" x14ac:dyDescent="0.25">
      <c r="A1008" s="17" t="s">
        <v>219</v>
      </c>
      <c r="B1008" s="17" t="s">
        <v>468</v>
      </c>
      <c r="C1008" s="18">
        <v>2000</v>
      </c>
      <c r="D1008" s="18">
        <v>2002</v>
      </c>
      <c r="E1008" s="18">
        <f t="shared" si="16"/>
        <v>2</v>
      </c>
      <c r="F1008" s="19" t="s">
        <v>1699</v>
      </c>
    </row>
    <row r="1009" spans="1:6" x14ac:dyDescent="0.25">
      <c r="A1009" s="39" t="s">
        <v>219</v>
      </c>
      <c r="B1009" s="39" t="s">
        <v>1605</v>
      </c>
      <c r="C1009" s="35">
        <v>2000</v>
      </c>
      <c r="D1009" s="35">
        <v>2003</v>
      </c>
      <c r="E1009" s="18">
        <f t="shared" si="16"/>
        <v>3</v>
      </c>
      <c r="F1009" s="27" t="s">
        <v>1699</v>
      </c>
    </row>
    <row r="1010" spans="1:6" x14ac:dyDescent="0.25">
      <c r="A1010" s="17" t="s">
        <v>219</v>
      </c>
      <c r="B1010" s="17" t="s">
        <v>58</v>
      </c>
      <c r="C1010" s="18">
        <v>2000</v>
      </c>
      <c r="D1010" s="18">
        <v>2005</v>
      </c>
      <c r="E1010" s="18">
        <f t="shared" si="16"/>
        <v>5</v>
      </c>
      <c r="F1010" s="27" t="s">
        <v>1699</v>
      </c>
    </row>
    <row r="1011" spans="1:6" x14ac:dyDescent="0.25">
      <c r="A1011" s="17" t="s">
        <v>1059</v>
      </c>
      <c r="B1011" s="17" t="s">
        <v>278</v>
      </c>
      <c r="C1011" s="18">
        <v>2008</v>
      </c>
      <c r="D1011" s="18">
        <v>2010</v>
      </c>
      <c r="E1011" s="18">
        <f t="shared" si="16"/>
        <v>2</v>
      </c>
      <c r="F1011" s="17" t="s">
        <v>1699</v>
      </c>
    </row>
    <row r="1012" spans="1:6" x14ac:dyDescent="0.25">
      <c r="A1012" s="17" t="s">
        <v>1060</v>
      </c>
      <c r="B1012" s="17" t="s">
        <v>206</v>
      </c>
      <c r="C1012" s="18">
        <v>2000</v>
      </c>
      <c r="D1012" s="18">
        <v>2002</v>
      </c>
      <c r="E1012" s="18">
        <f t="shared" si="16"/>
        <v>2</v>
      </c>
      <c r="F1012" s="17" t="s">
        <v>1699</v>
      </c>
    </row>
    <row r="1013" spans="1:6" x14ac:dyDescent="0.25">
      <c r="A1013" s="39" t="s">
        <v>1061</v>
      </c>
      <c r="B1013" s="39" t="s">
        <v>92</v>
      </c>
      <c r="C1013" s="35">
        <v>2002</v>
      </c>
      <c r="D1013" s="35">
        <v>2002</v>
      </c>
      <c r="E1013" s="18">
        <f t="shared" si="16"/>
        <v>0</v>
      </c>
      <c r="F1013" s="17" t="s">
        <v>1699</v>
      </c>
    </row>
    <row r="1014" spans="1:6" x14ac:dyDescent="0.25">
      <c r="A1014" s="17" t="s">
        <v>1061</v>
      </c>
      <c r="B1014" s="17" t="s">
        <v>92</v>
      </c>
      <c r="C1014" s="18">
        <v>2012</v>
      </c>
      <c r="D1014" s="18">
        <v>2015</v>
      </c>
      <c r="E1014" s="18">
        <f t="shared" si="16"/>
        <v>3</v>
      </c>
      <c r="F1014" s="27" t="s">
        <v>1699</v>
      </c>
    </row>
    <row r="1015" spans="1:6" x14ac:dyDescent="0.25">
      <c r="A1015" s="17" t="s">
        <v>1062</v>
      </c>
      <c r="B1015" s="17" t="s">
        <v>64</v>
      </c>
      <c r="C1015" s="18">
        <v>2002</v>
      </c>
      <c r="D1015" s="18">
        <v>2002</v>
      </c>
      <c r="E1015" s="18">
        <f t="shared" si="16"/>
        <v>0</v>
      </c>
      <c r="F1015" s="17" t="s">
        <v>1699</v>
      </c>
    </row>
    <row r="1016" spans="1:6" x14ac:dyDescent="0.25">
      <c r="A1016" s="17" t="s">
        <v>1063</v>
      </c>
      <c r="B1016" s="17" t="s">
        <v>146</v>
      </c>
      <c r="C1016" s="18">
        <v>2004</v>
      </c>
      <c r="D1016" s="18">
        <v>2004</v>
      </c>
      <c r="E1016" s="18">
        <f t="shared" si="16"/>
        <v>0</v>
      </c>
      <c r="F1016" s="17" t="s">
        <v>1699</v>
      </c>
    </row>
    <row r="1017" spans="1:6" x14ac:dyDescent="0.25">
      <c r="A1017" s="17" t="s">
        <v>220</v>
      </c>
      <c r="B1017" s="17" t="s">
        <v>262</v>
      </c>
      <c r="C1017" s="18">
        <v>2002</v>
      </c>
      <c r="D1017" s="18">
        <v>2018</v>
      </c>
      <c r="E1017" s="18">
        <f t="shared" si="16"/>
        <v>16</v>
      </c>
      <c r="F1017" s="17" t="s">
        <v>1699</v>
      </c>
    </row>
    <row r="1018" spans="1:6" x14ac:dyDescent="0.25">
      <c r="A1018" s="17" t="s">
        <v>1064</v>
      </c>
      <c r="B1018" s="17" t="s">
        <v>340</v>
      </c>
      <c r="C1018" s="18">
        <v>2020</v>
      </c>
      <c r="D1018" s="18">
        <v>2021</v>
      </c>
      <c r="E1018" s="18">
        <f t="shared" si="16"/>
        <v>1</v>
      </c>
      <c r="F1018" s="17" t="s">
        <v>1699</v>
      </c>
    </row>
    <row r="1019" spans="1:6" x14ac:dyDescent="0.25">
      <c r="A1019" s="17" t="s">
        <v>1065</v>
      </c>
      <c r="B1019" s="17" t="s">
        <v>72</v>
      </c>
      <c r="C1019" s="18">
        <v>2002</v>
      </c>
      <c r="D1019" s="18">
        <v>2003</v>
      </c>
      <c r="E1019" s="18">
        <f t="shared" si="16"/>
        <v>1</v>
      </c>
      <c r="F1019" s="17" t="s">
        <v>1699</v>
      </c>
    </row>
    <row r="1020" spans="1:6" x14ac:dyDescent="0.25">
      <c r="A1020" s="17" t="s">
        <v>1066</v>
      </c>
      <c r="B1020" s="17" t="s">
        <v>539</v>
      </c>
      <c r="C1020" s="18">
        <v>2011</v>
      </c>
      <c r="D1020" s="18">
        <v>2016</v>
      </c>
      <c r="E1020" s="18">
        <f t="shared" si="16"/>
        <v>5</v>
      </c>
      <c r="F1020" s="17" t="s">
        <v>1699</v>
      </c>
    </row>
    <row r="1021" spans="1:6" x14ac:dyDescent="0.25">
      <c r="A1021" s="17" t="s">
        <v>1067</v>
      </c>
      <c r="B1021" s="17" t="s">
        <v>1068</v>
      </c>
      <c r="C1021" s="18">
        <v>2005</v>
      </c>
      <c r="D1021" s="18">
        <v>2020</v>
      </c>
      <c r="E1021" s="18">
        <f t="shared" si="16"/>
        <v>15</v>
      </c>
      <c r="F1021" s="19" t="s">
        <v>1699</v>
      </c>
    </row>
    <row r="1022" spans="1:6" x14ac:dyDescent="0.25">
      <c r="A1022" s="17" t="s">
        <v>1606</v>
      </c>
      <c r="B1022" s="17" t="s">
        <v>822</v>
      </c>
      <c r="C1022" s="18">
        <v>2000</v>
      </c>
      <c r="D1022" s="18">
        <v>2001</v>
      </c>
      <c r="E1022" s="18">
        <f t="shared" si="16"/>
        <v>1</v>
      </c>
      <c r="F1022" s="19" t="s">
        <v>1699</v>
      </c>
    </row>
    <row r="1023" spans="1:6" x14ac:dyDescent="0.25">
      <c r="A1023" s="17" t="s">
        <v>1069</v>
      </c>
      <c r="B1023" s="17" t="s">
        <v>1070</v>
      </c>
      <c r="C1023" s="18">
        <v>2001</v>
      </c>
      <c r="D1023" s="18">
        <v>2001</v>
      </c>
      <c r="E1023" s="18">
        <f t="shared" si="16"/>
        <v>0</v>
      </c>
      <c r="F1023" s="19" t="s">
        <v>1699</v>
      </c>
    </row>
    <row r="1024" spans="1:6" x14ac:dyDescent="0.25">
      <c r="A1024" s="17" t="s">
        <v>1607</v>
      </c>
      <c r="B1024" s="17" t="s">
        <v>387</v>
      </c>
      <c r="C1024" s="18">
        <v>2000</v>
      </c>
      <c r="D1024" s="18">
        <v>2005</v>
      </c>
      <c r="E1024" s="18">
        <f t="shared" si="16"/>
        <v>5</v>
      </c>
      <c r="F1024" s="27" t="s">
        <v>1699</v>
      </c>
    </row>
    <row r="1025" spans="1:6" x14ac:dyDescent="0.25">
      <c r="A1025" s="17" t="s">
        <v>222</v>
      </c>
      <c r="B1025" s="17" t="s">
        <v>64</v>
      </c>
      <c r="C1025" s="18">
        <v>2010</v>
      </c>
      <c r="D1025" s="18">
        <v>2010</v>
      </c>
      <c r="E1025" s="18">
        <f t="shared" si="16"/>
        <v>0</v>
      </c>
      <c r="F1025" s="17" t="s">
        <v>1699</v>
      </c>
    </row>
    <row r="1026" spans="1:6" x14ac:dyDescent="0.25">
      <c r="A1026" s="17" t="s">
        <v>1608</v>
      </c>
      <c r="B1026" s="17" t="s">
        <v>170</v>
      </c>
      <c r="C1026" s="18">
        <v>2008</v>
      </c>
      <c r="D1026" s="18">
        <v>2008</v>
      </c>
      <c r="E1026" s="18">
        <f t="shared" ref="E1026:E1089" si="17">D1026-C1026</f>
        <v>0</v>
      </c>
      <c r="F1026" s="27" t="s">
        <v>1699</v>
      </c>
    </row>
    <row r="1027" spans="1:6" x14ac:dyDescent="0.25">
      <c r="A1027" s="27" t="s">
        <v>1609</v>
      </c>
      <c r="B1027" s="27" t="s">
        <v>92</v>
      </c>
      <c r="C1027" s="28">
        <v>2005</v>
      </c>
      <c r="D1027" s="28">
        <v>2018</v>
      </c>
      <c r="E1027" s="28">
        <f t="shared" si="17"/>
        <v>13</v>
      </c>
      <c r="F1027" s="27" t="s">
        <v>1699</v>
      </c>
    </row>
    <row r="1028" spans="1:6" x14ac:dyDescent="0.25">
      <c r="A1028" s="17" t="s">
        <v>1071</v>
      </c>
      <c r="B1028" s="17" t="s">
        <v>1032</v>
      </c>
      <c r="C1028" s="18">
        <v>2004</v>
      </c>
      <c r="D1028" s="18">
        <v>2004</v>
      </c>
      <c r="E1028" s="18">
        <f t="shared" si="17"/>
        <v>0</v>
      </c>
      <c r="F1028" s="19" t="s">
        <v>1699</v>
      </c>
    </row>
    <row r="1029" spans="1:6" x14ac:dyDescent="0.25">
      <c r="A1029" s="17" t="s">
        <v>1072</v>
      </c>
      <c r="B1029" s="17" t="s">
        <v>33</v>
      </c>
      <c r="C1029" s="18">
        <v>2002</v>
      </c>
      <c r="D1029" s="18">
        <v>2002</v>
      </c>
      <c r="E1029" s="18">
        <f t="shared" si="17"/>
        <v>0</v>
      </c>
      <c r="F1029" s="19" t="s">
        <v>1699</v>
      </c>
    </row>
    <row r="1030" spans="1:6" x14ac:dyDescent="0.25">
      <c r="A1030" s="17" t="s">
        <v>1610</v>
      </c>
      <c r="B1030" s="17" t="s">
        <v>1611</v>
      </c>
      <c r="C1030" s="18">
        <v>2005</v>
      </c>
      <c r="D1030" s="18">
        <v>2010</v>
      </c>
      <c r="E1030" s="18">
        <f t="shared" si="17"/>
        <v>5</v>
      </c>
      <c r="F1030" s="27" t="s">
        <v>1699</v>
      </c>
    </row>
    <row r="1031" spans="1:6" x14ac:dyDescent="0.25">
      <c r="A1031" s="17" t="s">
        <v>1073</v>
      </c>
      <c r="B1031" s="17" t="s">
        <v>301</v>
      </c>
      <c r="C1031" s="18">
        <v>2017</v>
      </c>
      <c r="D1031" s="18">
        <v>2020</v>
      </c>
      <c r="E1031" s="18">
        <f t="shared" si="17"/>
        <v>3</v>
      </c>
      <c r="F1031" s="19" t="s">
        <v>1699</v>
      </c>
    </row>
    <row r="1032" spans="1:6" x14ac:dyDescent="0.25">
      <c r="A1032" s="17" t="s">
        <v>1074</v>
      </c>
      <c r="B1032" s="17" t="s">
        <v>1075</v>
      </c>
      <c r="C1032" s="18">
        <v>2001</v>
      </c>
      <c r="D1032" s="18">
        <v>2001</v>
      </c>
      <c r="E1032" s="18">
        <f t="shared" si="17"/>
        <v>0</v>
      </c>
      <c r="F1032" s="19" t="s">
        <v>1699</v>
      </c>
    </row>
    <row r="1033" spans="1:6" x14ac:dyDescent="0.25">
      <c r="A1033" s="27" t="s">
        <v>225</v>
      </c>
      <c r="B1033" s="27" t="s">
        <v>58</v>
      </c>
      <c r="C1033" s="28">
        <v>2009</v>
      </c>
      <c r="D1033" s="18">
        <v>2025</v>
      </c>
      <c r="E1033" s="28">
        <f t="shared" si="17"/>
        <v>16</v>
      </c>
      <c r="F1033" s="92" t="s">
        <v>1699</v>
      </c>
    </row>
    <row r="1034" spans="1:6" x14ac:dyDescent="0.25">
      <c r="A1034" s="39" t="s">
        <v>1076</v>
      </c>
      <c r="B1034" s="39" t="s">
        <v>1077</v>
      </c>
      <c r="C1034" s="35">
        <v>2006</v>
      </c>
      <c r="D1034" s="35">
        <v>2012</v>
      </c>
      <c r="E1034" s="18">
        <f t="shared" si="17"/>
        <v>6</v>
      </c>
      <c r="F1034" s="19" t="s">
        <v>1699</v>
      </c>
    </row>
    <row r="1035" spans="1:6" x14ac:dyDescent="0.25">
      <c r="A1035" s="17" t="s">
        <v>1078</v>
      </c>
      <c r="B1035" s="17" t="s">
        <v>1036</v>
      </c>
      <c r="C1035" s="18">
        <v>2000</v>
      </c>
      <c r="D1035" s="18">
        <v>2002</v>
      </c>
      <c r="E1035" s="18">
        <f t="shared" si="17"/>
        <v>2</v>
      </c>
      <c r="F1035" s="19" t="s">
        <v>1699</v>
      </c>
    </row>
    <row r="1036" spans="1:6" x14ac:dyDescent="0.25">
      <c r="A1036" s="17" t="s">
        <v>1078</v>
      </c>
      <c r="B1036" s="17" t="s">
        <v>16</v>
      </c>
      <c r="C1036" s="18">
        <v>2000</v>
      </c>
      <c r="D1036" s="18">
        <v>2003</v>
      </c>
      <c r="E1036" s="18">
        <f t="shared" si="17"/>
        <v>3</v>
      </c>
      <c r="F1036" s="19" t="s">
        <v>1699</v>
      </c>
    </row>
    <row r="1037" spans="1:6" x14ac:dyDescent="0.25">
      <c r="A1037" s="17" t="s">
        <v>1078</v>
      </c>
      <c r="B1037" s="17" t="s">
        <v>212</v>
      </c>
      <c r="C1037" s="18">
        <v>2000</v>
      </c>
      <c r="D1037" s="18">
        <v>2003</v>
      </c>
      <c r="E1037" s="18">
        <f t="shared" si="17"/>
        <v>3</v>
      </c>
      <c r="F1037" s="19" t="s">
        <v>1699</v>
      </c>
    </row>
    <row r="1038" spans="1:6" x14ac:dyDescent="0.25">
      <c r="A1038" s="17" t="s">
        <v>1078</v>
      </c>
      <c r="B1038" s="17" t="s">
        <v>550</v>
      </c>
      <c r="C1038" s="18">
        <v>2007</v>
      </c>
      <c r="D1038" s="18">
        <v>2021</v>
      </c>
      <c r="E1038" s="18">
        <f t="shared" si="17"/>
        <v>14</v>
      </c>
      <c r="F1038" s="17" t="s">
        <v>1699</v>
      </c>
    </row>
    <row r="1039" spans="1:6" x14ac:dyDescent="0.25">
      <c r="A1039" s="17" t="s">
        <v>1078</v>
      </c>
      <c r="B1039" s="17" t="s">
        <v>1612</v>
      </c>
      <c r="C1039" s="18">
        <v>2014</v>
      </c>
      <c r="D1039" s="18">
        <v>2014</v>
      </c>
      <c r="E1039" s="18">
        <f t="shared" si="17"/>
        <v>0</v>
      </c>
      <c r="F1039" s="27" t="s">
        <v>1699</v>
      </c>
    </row>
    <row r="1040" spans="1:6" x14ac:dyDescent="0.25">
      <c r="A1040" s="17" t="s">
        <v>1078</v>
      </c>
      <c r="B1040" s="17" t="s">
        <v>164</v>
      </c>
      <c r="C1040" s="18">
        <v>2014</v>
      </c>
      <c r="D1040" s="18">
        <v>2014</v>
      </c>
      <c r="E1040" s="18">
        <f t="shared" si="17"/>
        <v>0</v>
      </c>
      <c r="F1040" s="27" t="s">
        <v>1699</v>
      </c>
    </row>
    <row r="1041" spans="1:6" x14ac:dyDescent="0.25">
      <c r="A1041" s="17" t="s">
        <v>1613</v>
      </c>
      <c r="B1041" s="17" t="s">
        <v>105</v>
      </c>
      <c r="C1041" s="18">
        <v>2003</v>
      </c>
      <c r="D1041" s="18">
        <v>2013</v>
      </c>
      <c r="E1041" s="18">
        <f t="shared" si="17"/>
        <v>10</v>
      </c>
      <c r="F1041" s="27" t="s">
        <v>1699</v>
      </c>
    </row>
    <row r="1042" spans="1:6" x14ac:dyDescent="0.25">
      <c r="A1042" s="17" t="s">
        <v>1079</v>
      </c>
      <c r="B1042" s="17" t="s">
        <v>40</v>
      </c>
      <c r="C1042" s="18">
        <v>2020</v>
      </c>
      <c r="D1042" s="18">
        <v>2023</v>
      </c>
      <c r="E1042" s="18">
        <f t="shared" si="17"/>
        <v>3</v>
      </c>
      <c r="F1042" s="19" t="s">
        <v>1699</v>
      </c>
    </row>
    <row r="1043" spans="1:6" x14ac:dyDescent="0.25">
      <c r="A1043" s="39" t="s">
        <v>1080</v>
      </c>
      <c r="B1043" s="39" t="s">
        <v>94</v>
      </c>
      <c r="C1043" s="35">
        <v>2002</v>
      </c>
      <c r="D1043" s="35">
        <v>2002</v>
      </c>
      <c r="E1043" s="18">
        <f t="shared" si="17"/>
        <v>0</v>
      </c>
      <c r="F1043" s="19" t="s">
        <v>1699</v>
      </c>
    </row>
    <row r="1044" spans="1:6" x14ac:dyDescent="0.25">
      <c r="A1044" s="17" t="s">
        <v>146</v>
      </c>
      <c r="B1044" s="17" t="s">
        <v>89</v>
      </c>
      <c r="C1044" s="18">
        <v>1997</v>
      </c>
      <c r="D1044" s="18">
        <v>2005</v>
      </c>
      <c r="E1044" s="18">
        <f t="shared" si="17"/>
        <v>8</v>
      </c>
      <c r="F1044" s="19" t="s">
        <v>1699</v>
      </c>
    </row>
    <row r="1045" spans="1:6" x14ac:dyDescent="0.25">
      <c r="A1045" s="17" t="s">
        <v>146</v>
      </c>
      <c r="B1045" s="17" t="s">
        <v>1081</v>
      </c>
      <c r="C1045" s="18">
        <v>2002</v>
      </c>
      <c r="D1045" s="18">
        <v>2013</v>
      </c>
      <c r="E1045" s="18">
        <f t="shared" si="17"/>
        <v>11</v>
      </c>
      <c r="F1045" s="19" t="s">
        <v>1699</v>
      </c>
    </row>
    <row r="1046" spans="1:6" x14ac:dyDescent="0.25">
      <c r="A1046" s="17" t="s">
        <v>60</v>
      </c>
      <c r="B1046" s="17" t="s">
        <v>619</v>
      </c>
      <c r="C1046" s="18">
        <v>2011</v>
      </c>
      <c r="D1046" s="18">
        <v>2012</v>
      </c>
      <c r="E1046" s="18">
        <f t="shared" si="17"/>
        <v>1</v>
      </c>
      <c r="F1046" s="27" t="s">
        <v>1699</v>
      </c>
    </row>
    <row r="1047" spans="1:6" x14ac:dyDescent="0.25">
      <c r="A1047" s="17" t="s">
        <v>60</v>
      </c>
      <c r="B1047" s="17" t="s">
        <v>408</v>
      </c>
      <c r="C1047" s="18">
        <v>2007</v>
      </c>
      <c r="D1047" s="18">
        <v>2025</v>
      </c>
      <c r="E1047" s="18">
        <f t="shared" si="17"/>
        <v>18</v>
      </c>
      <c r="F1047" s="27" t="s">
        <v>1699</v>
      </c>
    </row>
    <row r="1048" spans="1:6" x14ac:dyDescent="0.25">
      <c r="A1048" s="17" t="s">
        <v>1082</v>
      </c>
      <c r="B1048" s="17" t="s">
        <v>1083</v>
      </c>
      <c r="C1048" s="18">
        <v>2008</v>
      </c>
      <c r="D1048" s="18">
        <v>2016</v>
      </c>
      <c r="E1048" s="18">
        <f t="shared" si="17"/>
        <v>8</v>
      </c>
      <c r="F1048" s="19" t="s">
        <v>1699</v>
      </c>
    </row>
    <row r="1049" spans="1:6" x14ac:dyDescent="0.25">
      <c r="A1049" s="17" t="s">
        <v>1614</v>
      </c>
      <c r="B1049" s="17" t="s">
        <v>62</v>
      </c>
      <c r="C1049" s="18">
        <v>2010</v>
      </c>
      <c r="D1049" s="18">
        <v>2010</v>
      </c>
      <c r="E1049" s="18">
        <f t="shared" si="17"/>
        <v>0</v>
      </c>
      <c r="F1049" s="27" t="s">
        <v>1699</v>
      </c>
    </row>
    <row r="1050" spans="1:6" x14ac:dyDescent="0.25">
      <c r="A1050" s="17" t="s">
        <v>1084</v>
      </c>
      <c r="B1050" s="17" t="s">
        <v>636</v>
      </c>
      <c r="C1050" s="18">
        <v>2008</v>
      </c>
      <c r="D1050" s="18">
        <v>2008</v>
      </c>
      <c r="E1050" s="18">
        <f t="shared" si="17"/>
        <v>0</v>
      </c>
      <c r="F1050" s="19" t="s">
        <v>1699</v>
      </c>
    </row>
    <row r="1051" spans="1:6" x14ac:dyDescent="0.25">
      <c r="A1051" s="39" t="s">
        <v>1085</v>
      </c>
      <c r="B1051" s="39" t="s">
        <v>227</v>
      </c>
      <c r="C1051" s="35">
        <v>2008</v>
      </c>
      <c r="D1051" s="35">
        <v>2009</v>
      </c>
      <c r="E1051" s="18">
        <f t="shared" si="17"/>
        <v>1</v>
      </c>
      <c r="F1051" s="19" t="s">
        <v>1699</v>
      </c>
    </row>
    <row r="1052" spans="1:6" x14ac:dyDescent="0.25">
      <c r="A1052" s="17" t="s">
        <v>1085</v>
      </c>
      <c r="B1052" s="17" t="s">
        <v>1086</v>
      </c>
      <c r="C1052" s="18">
        <v>2006</v>
      </c>
      <c r="D1052" s="18">
        <v>2012</v>
      </c>
      <c r="E1052" s="18">
        <f t="shared" si="17"/>
        <v>6</v>
      </c>
      <c r="F1052" s="19" t="s">
        <v>1699</v>
      </c>
    </row>
    <row r="1053" spans="1:6" x14ac:dyDescent="0.25">
      <c r="A1053" s="17" t="s">
        <v>1087</v>
      </c>
      <c r="B1053" s="17" t="s">
        <v>1088</v>
      </c>
      <c r="C1053" s="18">
        <v>2002</v>
      </c>
      <c r="D1053" s="18">
        <v>2002</v>
      </c>
      <c r="E1053" s="18">
        <f t="shared" si="17"/>
        <v>0</v>
      </c>
      <c r="F1053" s="19" t="s">
        <v>1699</v>
      </c>
    </row>
    <row r="1054" spans="1:6" x14ac:dyDescent="0.25">
      <c r="A1054" s="17" t="s">
        <v>1089</v>
      </c>
      <c r="B1054" s="17" t="s">
        <v>1090</v>
      </c>
      <c r="C1054" s="18">
        <v>2002</v>
      </c>
      <c r="D1054" s="28">
        <v>2024</v>
      </c>
      <c r="E1054" s="18">
        <f t="shared" si="17"/>
        <v>22</v>
      </c>
      <c r="F1054" s="19" t="s">
        <v>1699</v>
      </c>
    </row>
    <row r="1055" spans="1:6" x14ac:dyDescent="0.25">
      <c r="A1055" s="17" t="s">
        <v>1091</v>
      </c>
      <c r="B1055" s="17" t="s">
        <v>42</v>
      </c>
      <c r="C1055" s="18">
        <v>1998</v>
      </c>
      <c r="D1055" s="18">
        <v>2002</v>
      </c>
      <c r="E1055" s="18">
        <f t="shared" si="17"/>
        <v>4</v>
      </c>
      <c r="F1055" s="19" t="s">
        <v>1699</v>
      </c>
    </row>
    <row r="1056" spans="1:6" x14ac:dyDescent="0.25">
      <c r="A1056" s="17" t="s">
        <v>1092</v>
      </c>
      <c r="B1056" s="17" t="s">
        <v>146</v>
      </c>
      <c r="C1056" s="18">
        <v>2003</v>
      </c>
      <c r="D1056" s="18">
        <v>2003</v>
      </c>
      <c r="E1056" s="18">
        <f t="shared" si="17"/>
        <v>0</v>
      </c>
      <c r="F1056" s="19" t="s">
        <v>1699</v>
      </c>
    </row>
    <row r="1057" spans="1:6" x14ac:dyDescent="0.25">
      <c r="A1057" s="17" t="s">
        <v>1615</v>
      </c>
      <c r="B1057" s="17" t="s">
        <v>523</v>
      </c>
      <c r="C1057" s="18">
        <v>2020</v>
      </c>
      <c r="D1057" s="18">
        <v>2022</v>
      </c>
      <c r="E1057" s="18">
        <f t="shared" si="17"/>
        <v>2</v>
      </c>
      <c r="F1057" s="27" t="s">
        <v>1699</v>
      </c>
    </row>
    <row r="1058" spans="1:6" x14ac:dyDescent="0.25">
      <c r="A1058" s="39" t="s">
        <v>1616</v>
      </c>
      <c r="B1058" s="39" t="s">
        <v>1617</v>
      </c>
      <c r="C1058" s="35">
        <v>2003</v>
      </c>
      <c r="D1058" s="35">
        <v>2004</v>
      </c>
      <c r="E1058" s="18">
        <f t="shared" si="17"/>
        <v>1</v>
      </c>
      <c r="F1058" s="27" t="s">
        <v>1699</v>
      </c>
    </row>
    <row r="1059" spans="1:6" x14ac:dyDescent="0.25">
      <c r="A1059" s="17" t="s">
        <v>1093</v>
      </c>
      <c r="B1059" s="17" t="s">
        <v>1094</v>
      </c>
      <c r="C1059" s="18">
        <v>2016</v>
      </c>
      <c r="D1059" s="18">
        <v>2016</v>
      </c>
      <c r="E1059" s="18">
        <f t="shared" si="17"/>
        <v>0</v>
      </c>
      <c r="F1059" s="19" t="s">
        <v>1699</v>
      </c>
    </row>
    <row r="1060" spans="1:6" x14ac:dyDescent="0.25">
      <c r="A1060" s="17" t="s">
        <v>1618</v>
      </c>
      <c r="B1060" s="17" t="s">
        <v>1619</v>
      </c>
      <c r="C1060" s="18">
        <v>2000</v>
      </c>
      <c r="D1060" s="18">
        <v>2006</v>
      </c>
      <c r="E1060" s="18">
        <f t="shared" si="17"/>
        <v>6</v>
      </c>
      <c r="F1060" s="27" t="s">
        <v>1699</v>
      </c>
    </row>
    <row r="1061" spans="1:6" x14ac:dyDescent="0.25">
      <c r="A1061" s="17" t="s">
        <v>1620</v>
      </c>
      <c r="B1061" s="17" t="s">
        <v>40</v>
      </c>
      <c r="C1061" s="18">
        <v>2000</v>
      </c>
      <c r="D1061" s="18">
        <v>2005</v>
      </c>
      <c r="E1061" s="18">
        <f t="shared" si="17"/>
        <v>5</v>
      </c>
      <c r="F1061" s="27" t="s">
        <v>1699</v>
      </c>
    </row>
    <row r="1062" spans="1:6" x14ac:dyDescent="0.25">
      <c r="A1062" s="17" t="s">
        <v>1621</v>
      </c>
      <c r="B1062" s="17" t="s">
        <v>16</v>
      </c>
      <c r="C1062" s="18">
        <v>2005</v>
      </c>
      <c r="D1062" s="18">
        <v>2006</v>
      </c>
      <c r="E1062" s="18">
        <f t="shared" si="17"/>
        <v>1</v>
      </c>
      <c r="F1062" s="27" t="s">
        <v>1699</v>
      </c>
    </row>
    <row r="1063" spans="1:6" x14ac:dyDescent="0.25">
      <c r="A1063" s="17" t="s">
        <v>1622</v>
      </c>
      <c r="B1063" s="17" t="s">
        <v>1623</v>
      </c>
      <c r="C1063" s="18">
        <v>2012</v>
      </c>
      <c r="D1063" s="18">
        <v>2015</v>
      </c>
      <c r="E1063" s="18">
        <f t="shared" si="17"/>
        <v>3</v>
      </c>
      <c r="F1063" s="27" t="s">
        <v>1699</v>
      </c>
    </row>
    <row r="1064" spans="1:6" x14ac:dyDescent="0.25">
      <c r="A1064" s="17" t="s">
        <v>1624</v>
      </c>
      <c r="B1064" s="17" t="s">
        <v>1625</v>
      </c>
      <c r="C1064" s="18">
        <v>2012</v>
      </c>
      <c r="D1064" s="18">
        <v>2023</v>
      </c>
      <c r="E1064" s="18">
        <f t="shared" si="17"/>
        <v>11</v>
      </c>
      <c r="F1064" s="27" t="s">
        <v>1699</v>
      </c>
    </row>
    <row r="1065" spans="1:6" x14ac:dyDescent="0.25">
      <c r="A1065" s="17" t="s">
        <v>1626</v>
      </c>
      <c r="B1065" s="17" t="s">
        <v>94</v>
      </c>
      <c r="C1065" s="18">
        <v>2009</v>
      </c>
      <c r="D1065" s="18">
        <v>2023</v>
      </c>
      <c r="E1065" s="18">
        <f t="shared" si="17"/>
        <v>14</v>
      </c>
      <c r="F1065" s="27" t="s">
        <v>1699</v>
      </c>
    </row>
    <row r="1066" spans="1:6" x14ac:dyDescent="0.25">
      <c r="A1066" s="17" t="s">
        <v>1095</v>
      </c>
      <c r="B1066" s="17" t="s">
        <v>194</v>
      </c>
      <c r="C1066" s="18">
        <v>2008</v>
      </c>
      <c r="D1066" s="18">
        <v>2011</v>
      </c>
      <c r="E1066" s="18">
        <f t="shared" si="17"/>
        <v>3</v>
      </c>
      <c r="F1066" s="19" t="s">
        <v>1699</v>
      </c>
    </row>
    <row r="1067" spans="1:6" x14ac:dyDescent="0.25">
      <c r="A1067" s="17" t="s">
        <v>1095</v>
      </c>
      <c r="B1067" s="17" t="s">
        <v>194</v>
      </c>
      <c r="C1067" s="18">
        <v>2000</v>
      </c>
      <c r="D1067" s="18">
        <v>2001</v>
      </c>
      <c r="E1067" s="18">
        <f t="shared" si="17"/>
        <v>1</v>
      </c>
      <c r="F1067" s="19" t="s">
        <v>1699</v>
      </c>
    </row>
    <row r="1068" spans="1:6" x14ac:dyDescent="0.25">
      <c r="A1068" s="17" t="s">
        <v>1627</v>
      </c>
      <c r="B1068" s="17" t="s">
        <v>1628</v>
      </c>
      <c r="C1068" s="18">
        <v>2000</v>
      </c>
      <c r="D1068" s="18">
        <v>2013</v>
      </c>
      <c r="E1068" s="18">
        <f t="shared" si="17"/>
        <v>13</v>
      </c>
      <c r="F1068" s="27" t="s">
        <v>1699</v>
      </c>
    </row>
    <row r="1069" spans="1:6" x14ac:dyDescent="0.25">
      <c r="A1069" s="17" t="s">
        <v>1096</v>
      </c>
      <c r="B1069" s="17" t="s">
        <v>42</v>
      </c>
      <c r="C1069" s="18">
        <v>2002</v>
      </c>
      <c r="D1069" s="18">
        <v>2002</v>
      </c>
      <c r="E1069" s="18">
        <f t="shared" si="17"/>
        <v>0</v>
      </c>
      <c r="F1069" s="19" t="s">
        <v>1699</v>
      </c>
    </row>
    <row r="1070" spans="1:6" x14ac:dyDescent="0.25">
      <c r="A1070" s="17" t="s">
        <v>1629</v>
      </c>
      <c r="B1070" s="17" t="s">
        <v>1630</v>
      </c>
      <c r="C1070" s="18">
        <v>2013</v>
      </c>
      <c r="D1070" s="18">
        <v>2015</v>
      </c>
      <c r="E1070" s="18">
        <f t="shared" si="17"/>
        <v>2</v>
      </c>
      <c r="F1070" s="27" t="s">
        <v>1699</v>
      </c>
    </row>
    <row r="1071" spans="1:6" x14ac:dyDescent="0.25">
      <c r="A1071" s="17" t="s">
        <v>1097</v>
      </c>
      <c r="B1071" s="17" t="s">
        <v>469</v>
      </c>
      <c r="C1071" s="18">
        <v>2007</v>
      </c>
      <c r="D1071" s="18">
        <v>2008</v>
      </c>
      <c r="E1071" s="18">
        <f t="shared" si="17"/>
        <v>1</v>
      </c>
      <c r="F1071" s="19" t="s">
        <v>1699</v>
      </c>
    </row>
    <row r="1072" spans="1:6" x14ac:dyDescent="0.25">
      <c r="A1072" s="17" t="s">
        <v>1631</v>
      </c>
      <c r="B1072" s="17" t="s">
        <v>170</v>
      </c>
      <c r="C1072" s="18">
        <v>2000</v>
      </c>
      <c r="D1072" s="18">
        <v>2010</v>
      </c>
      <c r="E1072" s="18">
        <f t="shared" si="17"/>
        <v>10</v>
      </c>
      <c r="F1072" s="27" t="s">
        <v>1699</v>
      </c>
    </row>
    <row r="1073" spans="1:6" x14ac:dyDescent="0.25">
      <c r="A1073" s="17" t="s">
        <v>1632</v>
      </c>
      <c r="B1073" s="17" t="s">
        <v>239</v>
      </c>
      <c r="C1073" s="18">
        <v>2010</v>
      </c>
      <c r="D1073" s="18">
        <v>2012</v>
      </c>
      <c r="E1073" s="18">
        <f t="shared" si="17"/>
        <v>2</v>
      </c>
      <c r="F1073" s="27" t="s">
        <v>1699</v>
      </c>
    </row>
    <row r="1074" spans="1:6" x14ac:dyDescent="0.25">
      <c r="A1074" s="17" t="s">
        <v>1098</v>
      </c>
      <c r="B1074" s="17" t="s">
        <v>523</v>
      </c>
      <c r="C1074" s="18">
        <v>2012</v>
      </c>
      <c r="D1074" s="18">
        <v>2013</v>
      </c>
      <c r="E1074" s="18">
        <f t="shared" si="17"/>
        <v>1</v>
      </c>
      <c r="F1074" s="19" t="s">
        <v>1699</v>
      </c>
    </row>
    <row r="1075" spans="1:6" x14ac:dyDescent="0.25">
      <c r="A1075" s="17" t="s">
        <v>1098</v>
      </c>
      <c r="B1075" s="17" t="s">
        <v>789</v>
      </c>
      <c r="C1075" s="18">
        <v>2000</v>
      </c>
      <c r="D1075" s="18">
        <v>2004</v>
      </c>
      <c r="E1075" s="18">
        <f t="shared" si="17"/>
        <v>4</v>
      </c>
      <c r="F1075" s="19" t="s">
        <v>1699</v>
      </c>
    </row>
    <row r="1076" spans="1:6" x14ac:dyDescent="0.25">
      <c r="A1076" s="17" t="s">
        <v>1098</v>
      </c>
      <c r="B1076" s="17" t="s">
        <v>64</v>
      </c>
      <c r="C1076" s="18">
        <v>2008</v>
      </c>
      <c r="D1076" s="18">
        <v>2020</v>
      </c>
      <c r="E1076" s="18">
        <f t="shared" si="17"/>
        <v>12</v>
      </c>
      <c r="F1076" s="19" t="s">
        <v>1699</v>
      </c>
    </row>
    <row r="1077" spans="1:6" x14ac:dyDescent="0.25">
      <c r="A1077" s="17" t="s">
        <v>413</v>
      </c>
      <c r="B1077" s="17" t="s">
        <v>1099</v>
      </c>
      <c r="C1077" s="18">
        <v>2001</v>
      </c>
      <c r="D1077" s="18">
        <v>2001</v>
      </c>
      <c r="E1077" s="18">
        <f t="shared" si="17"/>
        <v>0</v>
      </c>
      <c r="F1077" s="19" t="s">
        <v>1699</v>
      </c>
    </row>
    <row r="1078" spans="1:6" x14ac:dyDescent="0.25">
      <c r="A1078" s="17" t="s">
        <v>413</v>
      </c>
      <c r="B1078" s="17" t="s">
        <v>301</v>
      </c>
      <c r="C1078" s="18">
        <v>2006</v>
      </c>
      <c r="D1078" s="18">
        <v>2010</v>
      </c>
      <c r="E1078" s="18">
        <f t="shared" si="17"/>
        <v>4</v>
      </c>
      <c r="F1078" s="19" t="s">
        <v>1699</v>
      </c>
    </row>
    <row r="1079" spans="1:6" x14ac:dyDescent="0.25">
      <c r="A1079" s="17" t="s">
        <v>1100</v>
      </c>
      <c r="B1079" s="17" t="s">
        <v>64</v>
      </c>
      <c r="C1079" s="18">
        <v>2003</v>
      </c>
      <c r="D1079" s="18">
        <v>2006</v>
      </c>
      <c r="E1079" s="18">
        <f t="shared" si="17"/>
        <v>3</v>
      </c>
      <c r="F1079" s="19" t="s">
        <v>1699</v>
      </c>
    </row>
    <row r="1080" spans="1:6" x14ac:dyDescent="0.25">
      <c r="A1080" s="17" t="s">
        <v>1633</v>
      </c>
      <c r="B1080" s="17" t="s">
        <v>89</v>
      </c>
      <c r="C1080" s="18">
        <v>2000</v>
      </c>
      <c r="D1080" s="18">
        <v>2002</v>
      </c>
      <c r="E1080" s="18">
        <f t="shared" si="17"/>
        <v>2</v>
      </c>
      <c r="F1080" s="19" t="s">
        <v>1699</v>
      </c>
    </row>
    <row r="1081" spans="1:6" x14ac:dyDescent="0.25">
      <c r="A1081" s="17" t="s">
        <v>1634</v>
      </c>
      <c r="B1081" s="17" t="s">
        <v>822</v>
      </c>
      <c r="C1081" s="18">
        <v>2020</v>
      </c>
      <c r="D1081" s="18">
        <v>2023</v>
      </c>
      <c r="E1081" s="18">
        <f t="shared" si="17"/>
        <v>3</v>
      </c>
      <c r="F1081" s="27" t="s">
        <v>1699</v>
      </c>
    </row>
    <row r="1082" spans="1:6" x14ac:dyDescent="0.25">
      <c r="A1082" s="17" t="s">
        <v>1635</v>
      </c>
      <c r="B1082" s="17" t="s">
        <v>1636</v>
      </c>
      <c r="C1082" s="18">
        <v>2008</v>
      </c>
      <c r="D1082" s="18">
        <v>2013</v>
      </c>
      <c r="E1082" s="18">
        <f t="shared" si="17"/>
        <v>5</v>
      </c>
      <c r="F1082" s="27" t="s">
        <v>1699</v>
      </c>
    </row>
    <row r="1083" spans="1:6" x14ac:dyDescent="0.25">
      <c r="A1083" s="17" t="s">
        <v>1101</v>
      </c>
      <c r="B1083" s="17" t="s">
        <v>1102</v>
      </c>
      <c r="C1083" s="18">
        <v>2002</v>
      </c>
      <c r="D1083" s="18">
        <v>2004</v>
      </c>
      <c r="E1083" s="18">
        <f t="shared" si="17"/>
        <v>2</v>
      </c>
      <c r="F1083" s="19" t="s">
        <v>1699</v>
      </c>
    </row>
    <row r="1084" spans="1:6" x14ac:dyDescent="0.25">
      <c r="A1084" s="17" t="s">
        <v>1103</v>
      </c>
      <c r="B1084" s="17" t="s">
        <v>64</v>
      </c>
      <c r="C1084" s="18">
        <v>2008</v>
      </c>
      <c r="D1084" s="18">
        <v>2017</v>
      </c>
      <c r="E1084" s="18">
        <f t="shared" si="17"/>
        <v>9</v>
      </c>
      <c r="F1084" s="19" t="s">
        <v>1699</v>
      </c>
    </row>
    <row r="1085" spans="1:6" x14ac:dyDescent="0.25">
      <c r="A1085" s="17" t="s">
        <v>1104</v>
      </c>
      <c r="B1085" s="17" t="s">
        <v>1105</v>
      </c>
      <c r="C1085" s="18">
        <v>2005</v>
      </c>
      <c r="D1085" s="18">
        <v>2007</v>
      </c>
      <c r="E1085" s="18">
        <f t="shared" si="17"/>
        <v>2</v>
      </c>
      <c r="F1085" s="19" t="s">
        <v>1699</v>
      </c>
    </row>
    <row r="1086" spans="1:6" x14ac:dyDescent="0.25">
      <c r="A1086" s="17" t="s">
        <v>1106</v>
      </c>
      <c r="B1086" s="17" t="s">
        <v>1107</v>
      </c>
      <c r="C1086" s="18">
        <v>2010</v>
      </c>
      <c r="D1086" s="18">
        <v>2011</v>
      </c>
      <c r="E1086" s="18">
        <f t="shared" si="17"/>
        <v>1</v>
      </c>
      <c r="F1086" s="19" t="s">
        <v>1699</v>
      </c>
    </row>
    <row r="1087" spans="1:6" x14ac:dyDescent="0.25">
      <c r="A1087" s="17" t="s">
        <v>1637</v>
      </c>
      <c r="B1087" s="17" t="s">
        <v>64</v>
      </c>
      <c r="C1087" s="18">
        <v>2009</v>
      </c>
      <c r="D1087" s="18">
        <v>2015</v>
      </c>
      <c r="E1087" s="18">
        <f t="shared" si="17"/>
        <v>6</v>
      </c>
      <c r="F1087" s="27" t="s">
        <v>1699</v>
      </c>
    </row>
    <row r="1088" spans="1:6" x14ac:dyDescent="0.25">
      <c r="A1088" s="17" t="s">
        <v>1638</v>
      </c>
      <c r="B1088" s="17" t="s">
        <v>173</v>
      </c>
      <c r="C1088" s="18">
        <v>2008</v>
      </c>
      <c r="D1088" s="18">
        <v>2016</v>
      </c>
      <c r="E1088" s="18">
        <f t="shared" si="17"/>
        <v>8</v>
      </c>
      <c r="F1088" s="27" t="s">
        <v>1699</v>
      </c>
    </row>
    <row r="1089" spans="1:6" x14ac:dyDescent="0.25">
      <c r="A1089" s="17" t="s">
        <v>1108</v>
      </c>
      <c r="B1089" s="17" t="s">
        <v>789</v>
      </c>
      <c r="C1089" s="18">
        <v>1998</v>
      </c>
      <c r="D1089" s="18">
        <v>2003</v>
      </c>
      <c r="E1089" s="18">
        <f t="shared" si="17"/>
        <v>5</v>
      </c>
      <c r="F1089" s="19" t="s">
        <v>1699</v>
      </c>
    </row>
    <row r="1090" spans="1:6" x14ac:dyDescent="0.25">
      <c r="A1090" s="17" t="s">
        <v>1109</v>
      </c>
      <c r="B1090" s="17" t="s">
        <v>1110</v>
      </c>
      <c r="C1090" s="18">
        <v>2001</v>
      </c>
      <c r="D1090" s="18">
        <v>2004</v>
      </c>
      <c r="E1090" s="18">
        <f t="shared" ref="E1090:E1153" si="18">D1090-C1090</f>
        <v>3</v>
      </c>
      <c r="F1090" s="19" t="s">
        <v>1699</v>
      </c>
    </row>
    <row r="1091" spans="1:6" x14ac:dyDescent="0.25">
      <c r="A1091" s="17" t="s">
        <v>1111</v>
      </c>
      <c r="B1091" s="17" t="s">
        <v>1112</v>
      </c>
      <c r="C1091" s="18">
        <v>2002</v>
      </c>
      <c r="D1091" s="18">
        <v>2003</v>
      </c>
      <c r="E1091" s="18">
        <f t="shared" si="18"/>
        <v>1</v>
      </c>
      <c r="F1091" s="19" t="s">
        <v>1699</v>
      </c>
    </row>
    <row r="1092" spans="1:6" x14ac:dyDescent="0.25">
      <c r="A1092" s="39" t="s">
        <v>1113</v>
      </c>
      <c r="B1092" s="39" t="s">
        <v>1114</v>
      </c>
      <c r="C1092" s="35">
        <v>2021</v>
      </c>
      <c r="D1092" s="35">
        <v>2021</v>
      </c>
      <c r="E1092" s="35">
        <f t="shared" si="18"/>
        <v>0</v>
      </c>
      <c r="F1092" s="41" t="s">
        <v>1699</v>
      </c>
    </row>
    <row r="1093" spans="1:6" x14ac:dyDescent="0.25">
      <c r="A1093" s="17" t="s">
        <v>1115</v>
      </c>
      <c r="B1093" s="17" t="s">
        <v>206</v>
      </c>
      <c r="C1093" s="18">
        <v>2009</v>
      </c>
      <c r="D1093" s="18">
        <v>2010</v>
      </c>
      <c r="E1093" s="18">
        <f t="shared" si="18"/>
        <v>1</v>
      </c>
      <c r="F1093" s="19" t="s">
        <v>1699</v>
      </c>
    </row>
    <row r="1094" spans="1:6" x14ac:dyDescent="0.25">
      <c r="A1094" s="17" t="s">
        <v>1116</v>
      </c>
      <c r="B1094" s="17" t="s">
        <v>72</v>
      </c>
      <c r="C1094" s="18">
        <v>2016</v>
      </c>
      <c r="D1094" s="18">
        <v>2021</v>
      </c>
      <c r="E1094" s="18">
        <f t="shared" si="18"/>
        <v>5</v>
      </c>
      <c r="F1094" s="19" t="s">
        <v>1699</v>
      </c>
    </row>
    <row r="1095" spans="1:6" x14ac:dyDescent="0.25">
      <c r="A1095" s="17" t="s">
        <v>1117</v>
      </c>
      <c r="B1095" s="17" t="s">
        <v>19</v>
      </c>
      <c r="C1095" s="18">
        <v>2007</v>
      </c>
      <c r="D1095" s="18">
        <v>2010</v>
      </c>
      <c r="E1095" s="18">
        <f t="shared" si="18"/>
        <v>3</v>
      </c>
      <c r="F1095" s="19" t="s">
        <v>1699</v>
      </c>
    </row>
    <row r="1096" spans="1:6" x14ac:dyDescent="0.25">
      <c r="A1096" s="17" t="s">
        <v>1118</v>
      </c>
      <c r="B1096" s="17" t="s">
        <v>685</v>
      </c>
      <c r="C1096" s="18">
        <v>2011</v>
      </c>
      <c r="D1096" s="18">
        <v>2014</v>
      </c>
      <c r="E1096" s="18">
        <f t="shared" si="18"/>
        <v>3</v>
      </c>
      <c r="F1096" s="19" t="s">
        <v>1699</v>
      </c>
    </row>
    <row r="1097" spans="1:6" x14ac:dyDescent="0.25">
      <c r="A1097" s="17" t="s">
        <v>1639</v>
      </c>
      <c r="B1097" s="17" t="s">
        <v>1640</v>
      </c>
      <c r="C1097" s="18">
        <v>2001</v>
      </c>
      <c r="D1097" s="18">
        <v>2009</v>
      </c>
      <c r="E1097" s="18">
        <f t="shared" si="18"/>
        <v>8</v>
      </c>
      <c r="F1097" s="27" t="s">
        <v>1699</v>
      </c>
    </row>
    <row r="1098" spans="1:6" x14ac:dyDescent="0.25">
      <c r="A1098" s="17" t="s">
        <v>1119</v>
      </c>
      <c r="B1098" s="17" t="s">
        <v>1120</v>
      </c>
      <c r="C1098" s="18">
        <v>2006</v>
      </c>
      <c r="D1098" s="18">
        <v>2021</v>
      </c>
      <c r="E1098" s="18">
        <f t="shared" si="18"/>
        <v>15</v>
      </c>
      <c r="F1098" s="19" t="s">
        <v>1699</v>
      </c>
    </row>
    <row r="1099" spans="1:6" x14ac:dyDescent="0.25">
      <c r="A1099" s="17" t="s">
        <v>415</v>
      </c>
      <c r="B1099" s="17" t="s">
        <v>170</v>
      </c>
      <c r="C1099" s="18">
        <v>2023</v>
      </c>
      <c r="D1099" s="18">
        <v>2025</v>
      </c>
      <c r="E1099" s="18">
        <f t="shared" si="18"/>
        <v>2</v>
      </c>
      <c r="F1099" s="27" t="s">
        <v>1699</v>
      </c>
    </row>
    <row r="1100" spans="1:6" x14ac:dyDescent="0.25">
      <c r="A1100" s="17" t="s">
        <v>528</v>
      </c>
      <c r="B1100" s="17" t="s">
        <v>230</v>
      </c>
      <c r="C1100" s="18">
        <v>2002</v>
      </c>
      <c r="D1100" s="18">
        <v>2002</v>
      </c>
      <c r="E1100" s="18">
        <f t="shared" si="18"/>
        <v>0</v>
      </c>
      <c r="F1100" s="19" t="s">
        <v>1699</v>
      </c>
    </row>
    <row r="1101" spans="1:6" x14ac:dyDescent="0.25">
      <c r="A1101" s="17" t="s">
        <v>1641</v>
      </c>
      <c r="B1101" s="17" t="s">
        <v>1642</v>
      </c>
      <c r="C1101" s="18">
        <v>2000</v>
      </c>
      <c r="D1101" s="18">
        <v>2009</v>
      </c>
      <c r="E1101" s="18">
        <f t="shared" si="18"/>
        <v>9</v>
      </c>
      <c r="F1101" s="27" t="s">
        <v>1699</v>
      </c>
    </row>
    <row r="1102" spans="1:6" x14ac:dyDescent="0.25">
      <c r="A1102" s="17" t="s">
        <v>1643</v>
      </c>
      <c r="B1102" s="17" t="s">
        <v>424</v>
      </c>
      <c r="C1102" s="18">
        <v>2000</v>
      </c>
      <c r="D1102" s="18">
        <v>2004</v>
      </c>
      <c r="E1102" s="18">
        <f t="shared" si="18"/>
        <v>4</v>
      </c>
      <c r="F1102" s="27" t="s">
        <v>1699</v>
      </c>
    </row>
    <row r="1103" spans="1:6" x14ac:dyDescent="0.25">
      <c r="A1103" s="17" t="s">
        <v>1121</v>
      </c>
      <c r="B1103" s="17" t="s">
        <v>585</v>
      </c>
      <c r="C1103" s="18">
        <v>2010</v>
      </c>
      <c r="D1103" s="18">
        <v>2011</v>
      </c>
      <c r="E1103" s="18">
        <f t="shared" si="18"/>
        <v>1</v>
      </c>
      <c r="F1103" s="19" t="s">
        <v>1699</v>
      </c>
    </row>
    <row r="1104" spans="1:6" x14ac:dyDescent="0.25">
      <c r="A1104" s="17" t="s">
        <v>1122</v>
      </c>
      <c r="B1104" s="17" t="s">
        <v>33</v>
      </c>
      <c r="C1104" s="18">
        <v>2004</v>
      </c>
      <c r="D1104" s="18">
        <v>2004</v>
      </c>
      <c r="E1104" s="18">
        <f t="shared" si="18"/>
        <v>0</v>
      </c>
      <c r="F1104" s="19" t="s">
        <v>1699</v>
      </c>
    </row>
    <row r="1105" spans="1:6" x14ac:dyDescent="0.25">
      <c r="A1105" s="17" t="s">
        <v>1123</v>
      </c>
      <c r="B1105" s="17" t="s">
        <v>196</v>
      </c>
      <c r="C1105" s="18">
        <v>2002</v>
      </c>
      <c r="D1105" s="18">
        <v>2003</v>
      </c>
      <c r="E1105" s="18">
        <f t="shared" si="18"/>
        <v>1</v>
      </c>
      <c r="F1105" s="19" t="s">
        <v>1699</v>
      </c>
    </row>
    <row r="1106" spans="1:6" x14ac:dyDescent="0.25">
      <c r="A1106" s="17" t="s">
        <v>1123</v>
      </c>
      <c r="B1106" s="17" t="s">
        <v>72</v>
      </c>
      <c r="C1106" s="18">
        <v>2008</v>
      </c>
      <c r="D1106" s="18">
        <v>2008</v>
      </c>
      <c r="E1106" s="18">
        <f t="shared" si="18"/>
        <v>0</v>
      </c>
      <c r="F1106" s="27" t="s">
        <v>1699</v>
      </c>
    </row>
    <row r="1107" spans="1:6" x14ac:dyDescent="0.25">
      <c r="A1107" s="17" t="s">
        <v>1124</v>
      </c>
      <c r="B1107" s="17" t="s">
        <v>1125</v>
      </c>
      <c r="C1107" s="18">
        <v>2000</v>
      </c>
      <c r="D1107" s="18">
        <v>2009</v>
      </c>
      <c r="E1107" s="18">
        <f t="shared" si="18"/>
        <v>9</v>
      </c>
      <c r="F1107" s="19" t="s">
        <v>1699</v>
      </c>
    </row>
    <row r="1108" spans="1:6" x14ac:dyDescent="0.25">
      <c r="A1108" s="17" t="s">
        <v>1644</v>
      </c>
      <c r="B1108" s="17" t="s">
        <v>260</v>
      </c>
      <c r="C1108" s="18">
        <v>2006</v>
      </c>
      <c r="D1108" s="18">
        <v>2018</v>
      </c>
      <c r="E1108" s="18">
        <f t="shared" si="18"/>
        <v>12</v>
      </c>
      <c r="F1108" s="27" t="s">
        <v>1699</v>
      </c>
    </row>
    <row r="1109" spans="1:6" x14ac:dyDescent="0.25">
      <c r="A1109" s="17" t="s">
        <v>1126</v>
      </c>
      <c r="B1109" s="17" t="s">
        <v>1127</v>
      </c>
      <c r="C1109" s="18">
        <v>2000</v>
      </c>
      <c r="D1109" s="18">
        <v>2002</v>
      </c>
      <c r="E1109" s="18">
        <f t="shared" si="18"/>
        <v>2</v>
      </c>
      <c r="F1109" s="19" t="s">
        <v>1699</v>
      </c>
    </row>
    <row r="1110" spans="1:6" x14ac:dyDescent="0.25">
      <c r="A1110" s="17" t="s">
        <v>1645</v>
      </c>
      <c r="B1110" s="17" t="s">
        <v>1646</v>
      </c>
      <c r="C1110" s="18">
        <v>2000</v>
      </c>
      <c r="D1110" s="18">
        <v>2002</v>
      </c>
      <c r="E1110" s="18">
        <f t="shared" si="18"/>
        <v>2</v>
      </c>
      <c r="F1110" s="19" t="s">
        <v>1699</v>
      </c>
    </row>
    <row r="1111" spans="1:6" x14ac:dyDescent="0.25">
      <c r="A1111" s="27" t="s">
        <v>1128</v>
      </c>
      <c r="B1111" s="27" t="s">
        <v>35</v>
      </c>
      <c r="C1111" s="28">
        <v>2002</v>
      </c>
      <c r="D1111" s="18">
        <v>2023</v>
      </c>
      <c r="E1111" s="28">
        <f t="shared" si="18"/>
        <v>21</v>
      </c>
      <c r="F1111" s="29" t="s">
        <v>1699</v>
      </c>
    </row>
    <row r="1112" spans="1:6" x14ac:dyDescent="0.25">
      <c r="A1112" s="17" t="s">
        <v>1647</v>
      </c>
      <c r="B1112" s="17" t="s">
        <v>306</v>
      </c>
      <c r="C1112" s="18">
        <v>2003</v>
      </c>
      <c r="D1112" s="18">
        <v>2004</v>
      </c>
      <c r="E1112" s="18">
        <f t="shared" si="18"/>
        <v>1</v>
      </c>
      <c r="F1112" s="27" t="s">
        <v>1699</v>
      </c>
    </row>
    <row r="1113" spans="1:6" x14ac:dyDescent="0.25">
      <c r="A1113" s="17" t="s">
        <v>1648</v>
      </c>
      <c r="B1113" s="17" t="s">
        <v>87</v>
      </c>
      <c r="C1113" s="18">
        <v>2000</v>
      </c>
      <c r="D1113" s="18">
        <v>2004</v>
      </c>
      <c r="E1113" s="18">
        <f t="shared" si="18"/>
        <v>4</v>
      </c>
      <c r="F1113" s="27" t="s">
        <v>1699</v>
      </c>
    </row>
    <row r="1114" spans="1:6" x14ac:dyDescent="0.25">
      <c r="A1114" s="17" t="s">
        <v>1129</v>
      </c>
      <c r="B1114" s="17" t="s">
        <v>1130</v>
      </c>
      <c r="C1114" s="18">
        <v>1997</v>
      </c>
      <c r="D1114" s="18">
        <v>2018</v>
      </c>
      <c r="E1114" s="18">
        <f t="shared" si="18"/>
        <v>21</v>
      </c>
      <c r="F1114" s="19" t="s">
        <v>1699</v>
      </c>
    </row>
    <row r="1115" spans="1:6" x14ac:dyDescent="0.25">
      <c r="A1115" s="17" t="s">
        <v>1649</v>
      </c>
      <c r="B1115" s="17" t="s">
        <v>206</v>
      </c>
      <c r="C1115" s="18">
        <v>2002</v>
      </c>
      <c r="D1115" s="18">
        <v>2010</v>
      </c>
      <c r="E1115" s="18">
        <f t="shared" si="18"/>
        <v>8</v>
      </c>
      <c r="F1115" s="27" t="s">
        <v>1699</v>
      </c>
    </row>
    <row r="1116" spans="1:6" x14ac:dyDescent="0.25">
      <c r="A1116" s="17" t="s">
        <v>1650</v>
      </c>
      <c r="B1116" s="17" t="s">
        <v>558</v>
      </c>
      <c r="C1116" s="18">
        <v>2009</v>
      </c>
      <c r="D1116" s="18">
        <v>2010</v>
      </c>
      <c r="E1116" s="18">
        <f t="shared" si="18"/>
        <v>1</v>
      </c>
      <c r="F1116" s="27" t="s">
        <v>1699</v>
      </c>
    </row>
    <row r="1117" spans="1:6" x14ac:dyDescent="0.25">
      <c r="A1117" s="17" t="s">
        <v>233</v>
      </c>
      <c r="B1117" s="17" t="s">
        <v>103</v>
      </c>
      <c r="C1117" s="18">
        <v>2000</v>
      </c>
      <c r="D1117" s="18">
        <v>2002</v>
      </c>
      <c r="E1117" s="18">
        <f t="shared" si="18"/>
        <v>2</v>
      </c>
      <c r="F1117" s="19" t="s">
        <v>1699</v>
      </c>
    </row>
    <row r="1118" spans="1:6" x14ac:dyDescent="0.25">
      <c r="A1118" s="17" t="s">
        <v>1131</v>
      </c>
      <c r="B1118" s="17" t="s">
        <v>1132</v>
      </c>
      <c r="C1118" s="18">
        <v>2014</v>
      </c>
      <c r="D1118" s="18">
        <v>2014</v>
      </c>
      <c r="E1118" s="18">
        <f t="shared" si="18"/>
        <v>0</v>
      </c>
      <c r="F1118" s="19" t="s">
        <v>1699</v>
      </c>
    </row>
    <row r="1119" spans="1:6" x14ac:dyDescent="0.25">
      <c r="A1119" s="39" t="s">
        <v>1133</v>
      </c>
      <c r="B1119" s="39" t="s">
        <v>72</v>
      </c>
      <c r="C1119" s="35">
        <v>2001</v>
      </c>
      <c r="D1119" s="18">
        <v>2002</v>
      </c>
      <c r="E1119" s="18">
        <f t="shared" si="18"/>
        <v>1</v>
      </c>
      <c r="F1119" s="19" t="s">
        <v>1699</v>
      </c>
    </row>
    <row r="1120" spans="1:6" x14ac:dyDescent="0.25">
      <c r="A1120" s="17" t="s">
        <v>1651</v>
      </c>
      <c r="B1120" s="17" t="s">
        <v>1652</v>
      </c>
      <c r="C1120" s="18">
        <v>2000</v>
      </c>
      <c r="D1120" s="18">
        <v>2011</v>
      </c>
      <c r="E1120" s="18">
        <f t="shared" si="18"/>
        <v>11</v>
      </c>
      <c r="F1120" s="27" t="s">
        <v>1699</v>
      </c>
    </row>
    <row r="1121" spans="1:6" x14ac:dyDescent="0.25">
      <c r="A1121" s="17" t="s">
        <v>1134</v>
      </c>
      <c r="B1121" s="17" t="s">
        <v>1127</v>
      </c>
      <c r="C1121" s="18">
        <v>2020</v>
      </c>
      <c r="D1121" s="18">
        <v>2021</v>
      </c>
      <c r="E1121" s="18">
        <f t="shared" si="18"/>
        <v>1</v>
      </c>
      <c r="F1121" s="19" t="s">
        <v>1699</v>
      </c>
    </row>
    <row r="1122" spans="1:6" x14ac:dyDescent="0.25">
      <c r="A1122" s="17" t="s">
        <v>419</v>
      </c>
      <c r="B1122" s="17" t="s">
        <v>1135</v>
      </c>
      <c r="C1122" s="18">
        <v>2001</v>
      </c>
      <c r="D1122" s="18">
        <v>2004</v>
      </c>
      <c r="E1122" s="18">
        <f t="shared" si="18"/>
        <v>3</v>
      </c>
      <c r="F1122" s="19" t="s">
        <v>1699</v>
      </c>
    </row>
    <row r="1123" spans="1:6" x14ac:dyDescent="0.25">
      <c r="A1123" s="17" t="s">
        <v>1136</v>
      </c>
      <c r="B1123" s="17" t="s">
        <v>758</v>
      </c>
      <c r="C1123" s="18">
        <v>2002</v>
      </c>
      <c r="D1123" s="18">
        <v>2003</v>
      </c>
      <c r="E1123" s="18">
        <f t="shared" si="18"/>
        <v>1</v>
      </c>
      <c r="F1123" s="19" t="s">
        <v>1699</v>
      </c>
    </row>
    <row r="1124" spans="1:6" x14ac:dyDescent="0.25">
      <c r="A1124" s="27" t="s">
        <v>1137</v>
      </c>
      <c r="B1124" s="27" t="s">
        <v>1138</v>
      </c>
      <c r="C1124" s="28">
        <v>2008</v>
      </c>
      <c r="D1124" s="28">
        <v>2023</v>
      </c>
      <c r="E1124" s="28">
        <f t="shared" si="18"/>
        <v>15</v>
      </c>
      <c r="F1124" s="29" t="s">
        <v>1699</v>
      </c>
    </row>
    <row r="1125" spans="1:6" x14ac:dyDescent="0.25">
      <c r="A1125" s="17" t="s">
        <v>1139</v>
      </c>
      <c r="B1125" s="17" t="s">
        <v>105</v>
      </c>
      <c r="C1125" s="18">
        <v>2010</v>
      </c>
      <c r="D1125" s="18">
        <v>2011</v>
      </c>
      <c r="E1125" s="18">
        <f t="shared" si="18"/>
        <v>1</v>
      </c>
      <c r="F1125" s="19" t="s">
        <v>1699</v>
      </c>
    </row>
    <row r="1126" spans="1:6" x14ac:dyDescent="0.25">
      <c r="A1126" s="17" t="s">
        <v>1140</v>
      </c>
      <c r="B1126" s="17" t="s">
        <v>42</v>
      </c>
      <c r="C1126" s="18">
        <v>2011</v>
      </c>
      <c r="D1126" s="18">
        <v>2020</v>
      </c>
      <c r="E1126" s="18">
        <f t="shared" si="18"/>
        <v>9</v>
      </c>
      <c r="F1126" s="19" t="s">
        <v>1699</v>
      </c>
    </row>
    <row r="1127" spans="1:6" x14ac:dyDescent="0.25">
      <c r="A1127" s="17" t="s">
        <v>1141</v>
      </c>
      <c r="B1127" s="17" t="s">
        <v>92</v>
      </c>
      <c r="C1127" s="18">
        <v>2004</v>
      </c>
      <c r="D1127" s="18">
        <v>2005</v>
      </c>
      <c r="E1127" s="18">
        <f t="shared" si="18"/>
        <v>1</v>
      </c>
      <c r="F1127" s="19" t="s">
        <v>1699</v>
      </c>
    </row>
    <row r="1128" spans="1:6" x14ac:dyDescent="0.25">
      <c r="A1128" s="17" t="s">
        <v>1142</v>
      </c>
      <c r="B1128" s="17" t="s">
        <v>62</v>
      </c>
      <c r="C1128" s="18">
        <v>2000</v>
      </c>
      <c r="D1128" s="18">
        <v>2005</v>
      </c>
      <c r="E1128" s="18">
        <f t="shared" si="18"/>
        <v>5</v>
      </c>
      <c r="F1128" s="19" t="s">
        <v>1699</v>
      </c>
    </row>
    <row r="1129" spans="1:6" x14ac:dyDescent="0.25">
      <c r="A1129" s="17" t="s">
        <v>1653</v>
      </c>
      <c r="B1129" s="17" t="s">
        <v>101</v>
      </c>
      <c r="C1129" s="18">
        <v>2000</v>
      </c>
      <c r="D1129" s="18">
        <v>2001</v>
      </c>
      <c r="E1129" s="18">
        <f t="shared" si="18"/>
        <v>1</v>
      </c>
      <c r="F1129" s="19" t="s">
        <v>1699</v>
      </c>
    </row>
    <row r="1130" spans="1:6" x14ac:dyDescent="0.25">
      <c r="A1130" s="17" t="s">
        <v>1654</v>
      </c>
      <c r="B1130" s="17" t="s">
        <v>64</v>
      </c>
      <c r="C1130" s="18">
        <v>2004</v>
      </c>
      <c r="D1130" s="18">
        <v>2005</v>
      </c>
      <c r="E1130" s="18">
        <f t="shared" si="18"/>
        <v>1</v>
      </c>
      <c r="F1130" s="27" t="s">
        <v>1699</v>
      </c>
    </row>
    <row r="1131" spans="1:6" x14ac:dyDescent="0.25">
      <c r="A1131" s="17" t="s">
        <v>1655</v>
      </c>
      <c r="B1131" s="17" t="s">
        <v>103</v>
      </c>
      <c r="C1131" s="18">
        <v>2008</v>
      </c>
      <c r="D1131" s="18">
        <v>2008</v>
      </c>
      <c r="E1131" s="18">
        <f t="shared" si="18"/>
        <v>0</v>
      </c>
      <c r="F1131" s="27" t="s">
        <v>1699</v>
      </c>
    </row>
    <row r="1132" spans="1:6" x14ac:dyDescent="0.25">
      <c r="A1132" s="27" t="s">
        <v>235</v>
      </c>
      <c r="B1132" s="27" t="s">
        <v>42</v>
      </c>
      <c r="C1132" s="28">
        <v>2002</v>
      </c>
      <c r="D1132" s="18">
        <v>2025</v>
      </c>
      <c r="E1132" s="28">
        <f t="shared" si="18"/>
        <v>23</v>
      </c>
      <c r="F1132" s="92" t="s">
        <v>1699</v>
      </c>
    </row>
    <row r="1133" spans="1:6" x14ac:dyDescent="0.25">
      <c r="A1133" s="17" t="s">
        <v>1143</v>
      </c>
      <c r="B1133" s="17" t="s">
        <v>40</v>
      </c>
      <c r="C1133" s="18">
        <v>2001</v>
      </c>
      <c r="D1133" s="18">
        <v>2012</v>
      </c>
      <c r="E1133" s="18">
        <f t="shared" si="18"/>
        <v>11</v>
      </c>
      <c r="F1133" s="19" t="s">
        <v>1699</v>
      </c>
    </row>
    <row r="1134" spans="1:6" x14ac:dyDescent="0.25">
      <c r="A1134" s="17" t="s">
        <v>1143</v>
      </c>
      <c r="B1134" s="17" t="s">
        <v>933</v>
      </c>
      <c r="C1134" s="18">
        <v>2000</v>
      </c>
      <c r="D1134" s="18">
        <v>2011</v>
      </c>
      <c r="E1134" s="18">
        <f t="shared" si="18"/>
        <v>11</v>
      </c>
      <c r="F1134" s="19" t="s">
        <v>1699</v>
      </c>
    </row>
    <row r="1135" spans="1:6" x14ac:dyDescent="0.25">
      <c r="A1135" s="17" t="s">
        <v>1656</v>
      </c>
      <c r="B1135" s="17" t="s">
        <v>33</v>
      </c>
      <c r="C1135" s="18">
        <v>2000</v>
      </c>
      <c r="D1135" s="18">
        <v>2002</v>
      </c>
      <c r="E1135" s="18">
        <f t="shared" si="18"/>
        <v>2</v>
      </c>
      <c r="F1135" s="27" t="s">
        <v>1699</v>
      </c>
    </row>
    <row r="1136" spans="1:6" x14ac:dyDescent="0.25">
      <c r="A1136" s="17" t="s">
        <v>1144</v>
      </c>
      <c r="B1136" s="17" t="s">
        <v>109</v>
      </c>
      <c r="C1136" s="18">
        <v>2011</v>
      </c>
      <c r="D1136" s="18">
        <v>2012</v>
      </c>
      <c r="E1136" s="18">
        <f t="shared" si="18"/>
        <v>1</v>
      </c>
      <c r="F1136" s="19" t="s">
        <v>1699</v>
      </c>
    </row>
    <row r="1137" spans="1:6" x14ac:dyDescent="0.25">
      <c r="A1137" s="17" t="s">
        <v>1144</v>
      </c>
      <c r="B1137" s="17" t="s">
        <v>42</v>
      </c>
      <c r="C1137" s="18">
        <v>2011</v>
      </c>
      <c r="D1137" s="18">
        <v>2012</v>
      </c>
      <c r="E1137" s="18">
        <f t="shared" si="18"/>
        <v>1</v>
      </c>
      <c r="F1137" s="27" t="s">
        <v>1699</v>
      </c>
    </row>
    <row r="1138" spans="1:6" x14ac:dyDescent="0.25">
      <c r="A1138" s="17" t="s">
        <v>1145</v>
      </c>
      <c r="B1138" s="17" t="s">
        <v>273</v>
      </c>
      <c r="C1138" s="18">
        <v>2000</v>
      </c>
      <c r="D1138" s="18">
        <v>2001</v>
      </c>
      <c r="E1138" s="18">
        <f t="shared" si="18"/>
        <v>1</v>
      </c>
      <c r="F1138" s="19" t="s">
        <v>1699</v>
      </c>
    </row>
    <row r="1139" spans="1:6" x14ac:dyDescent="0.25">
      <c r="A1139" s="27" t="s">
        <v>425</v>
      </c>
      <c r="B1139" s="27" t="s">
        <v>426</v>
      </c>
      <c r="C1139" s="28">
        <v>2024</v>
      </c>
      <c r="D1139" s="28">
        <v>2024</v>
      </c>
      <c r="E1139" s="28">
        <f t="shared" si="18"/>
        <v>0</v>
      </c>
      <c r="F1139" s="29" t="s">
        <v>1699</v>
      </c>
    </row>
    <row r="1140" spans="1:6" x14ac:dyDescent="0.25">
      <c r="A1140" s="29" t="s">
        <v>425</v>
      </c>
      <c r="B1140" s="29" t="s">
        <v>426</v>
      </c>
      <c r="C1140" s="28">
        <v>2024</v>
      </c>
      <c r="D1140" s="18">
        <v>2025</v>
      </c>
      <c r="E1140" s="28">
        <f t="shared" si="18"/>
        <v>1</v>
      </c>
      <c r="F1140" s="27" t="s">
        <v>1699</v>
      </c>
    </row>
    <row r="1141" spans="1:6" x14ac:dyDescent="0.25">
      <c r="A1141" s="17" t="s">
        <v>240</v>
      </c>
      <c r="B1141" s="17" t="s">
        <v>1146</v>
      </c>
      <c r="C1141" s="18">
        <v>2014</v>
      </c>
      <c r="D1141" s="18">
        <v>2016</v>
      </c>
      <c r="E1141" s="18">
        <f t="shared" si="18"/>
        <v>2</v>
      </c>
      <c r="F1141" s="19" t="s">
        <v>1699</v>
      </c>
    </row>
    <row r="1142" spans="1:6" x14ac:dyDescent="0.25">
      <c r="A1142" s="17" t="s">
        <v>240</v>
      </c>
      <c r="B1142" s="17" t="s">
        <v>340</v>
      </c>
      <c r="C1142" s="18">
        <v>1998</v>
      </c>
      <c r="D1142" s="18">
        <v>2004</v>
      </c>
      <c r="E1142" s="18">
        <f t="shared" si="18"/>
        <v>6</v>
      </c>
      <c r="F1142" s="19" t="s">
        <v>1699</v>
      </c>
    </row>
    <row r="1143" spans="1:6" x14ac:dyDescent="0.25">
      <c r="A1143" s="17" t="s">
        <v>240</v>
      </c>
      <c r="B1143" s="17" t="s">
        <v>933</v>
      </c>
      <c r="C1143" s="18">
        <v>2005</v>
      </c>
      <c r="D1143" s="18">
        <v>2010</v>
      </c>
      <c r="E1143" s="18">
        <f t="shared" si="18"/>
        <v>5</v>
      </c>
      <c r="F1143" s="27" t="s">
        <v>1699</v>
      </c>
    </row>
    <row r="1144" spans="1:6" x14ac:dyDescent="0.25">
      <c r="A1144" s="17" t="s">
        <v>241</v>
      </c>
      <c r="B1144" s="17" t="s">
        <v>89</v>
      </c>
      <c r="C1144" s="18">
        <v>2003</v>
      </c>
      <c r="D1144" s="18">
        <v>2004</v>
      </c>
      <c r="E1144" s="18">
        <f t="shared" si="18"/>
        <v>1</v>
      </c>
      <c r="F1144" s="27" t="s">
        <v>1699</v>
      </c>
    </row>
    <row r="1145" spans="1:6" x14ac:dyDescent="0.25">
      <c r="A1145" s="39" t="s">
        <v>1657</v>
      </c>
      <c r="B1145" s="39" t="s">
        <v>123</v>
      </c>
      <c r="C1145" s="35">
        <v>2011</v>
      </c>
      <c r="D1145" s="18">
        <v>2011</v>
      </c>
      <c r="E1145" s="35">
        <f t="shared" si="18"/>
        <v>0</v>
      </c>
      <c r="F1145" s="27" t="s">
        <v>1699</v>
      </c>
    </row>
    <row r="1146" spans="1:6" x14ac:dyDescent="0.25">
      <c r="A1146" s="17" t="s">
        <v>1147</v>
      </c>
      <c r="B1146" s="17" t="s">
        <v>1148</v>
      </c>
      <c r="C1146" s="18">
        <v>2008</v>
      </c>
      <c r="D1146" s="18">
        <v>2010</v>
      </c>
      <c r="E1146" s="18">
        <f t="shared" si="18"/>
        <v>2</v>
      </c>
      <c r="F1146" s="19" t="s">
        <v>1699</v>
      </c>
    </row>
    <row r="1147" spans="1:6" x14ac:dyDescent="0.25">
      <c r="A1147" s="17" t="s">
        <v>1658</v>
      </c>
      <c r="B1147" s="17" t="s">
        <v>105</v>
      </c>
      <c r="C1147" s="18">
        <v>2007</v>
      </c>
      <c r="D1147" s="18">
        <v>2013</v>
      </c>
      <c r="E1147" s="18">
        <f t="shared" si="18"/>
        <v>6</v>
      </c>
      <c r="F1147" s="27" t="s">
        <v>1699</v>
      </c>
    </row>
    <row r="1148" spans="1:6" x14ac:dyDescent="0.25">
      <c r="A1148" s="17" t="s">
        <v>1658</v>
      </c>
      <c r="B1148" s="17" t="s">
        <v>105</v>
      </c>
      <c r="C1148" s="18">
        <v>2002</v>
      </c>
      <c r="D1148" s="18">
        <v>2009</v>
      </c>
      <c r="E1148" s="18">
        <f t="shared" si="18"/>
        <v>7</v>
      </c>
      <c r="F1148" s="27" t="s">
        <v>1699</v>
      </c>
    </row>
    <row r="1149" spans="1:6" x14ac:dyDescent="0.25">
      <c r="A1149" s="17" t="s">
        <v>1149</v>
      </c>
      <c r="B1149" s="17" t="s">
        <v>194</v>
      </c>
      <c r="C1149" s="18">
        <v>2001</v>
      </c>
      <c r="D1149" s="18">
        <v>2001</v>
      </c>
      <c r="E1149" s="18">
        <f t="shared" si="18"/>
        <v>0</v>
      </c>
      <c r="F1149" s="19" t="s">
        <v>1699</v>
      </c>
    </row>
    <row r="1150" spans="1:6" x14ac:dyDescent="0.25">
      <c r="A1150" s="17" t="s">
        <v>1150</v>
      </c>
      <c r="B1150" s="17" t="s">
        <v>1151</v>
      </c>
      <c r="C1150" s="18">
        <v>2004</v>
      </c>
      <c r="D1150" s="18">
        <v>2004</v>
      </c>
      <c r="E1150" s="18">
        <f t="shared" si="18"/>
        <v>0</v>
      </c>
      <c r="F1150" s="19" t="s">
        <v>1699</v>
      </c>
    </row>
    <row r="1151" spans="1:6" x14ac:dyDescent="0.25">
      <c r="A1151" s="17" t="s">
        <v>1659</v>
      </c>
      <c r="B1151" s="17" t="s">
        <v>585</v>
      </c>
      <c r="C1151" s="18">
        <v>2008</v>
      </c>
      <c r="D1151" s="18">
        <v>2009</v>
      </c>
      <c r="E1151" s="18">
        <f t="shared" si="18"/>
        <v>1</v>
      </c>
      <c r="F1151" s="19" t="s">
        <v>1699</v>
      </c>
    </row>
    <row r="1152" spans="1:6" x14ac:dyDescent="0.25">
      <c r="A1152" s="17" t="s">
        <v>1152</v>
      </c>
      <c r="B1152" s="17" t="s">
        <v>1153</v>
      </c>
      <c r="C1152" s="18">
        <v>2006</v>
      </c>
      <c r="D1152" s="18">
        <v>2006</v>
      </c>
      <c r="E1152" s="18">
        <f t="shared" si="18"/>
        <v>0</v>
      </c>
      <c r="F1152" s="19" t="s">
        <v>1699</v>
      </c>
    </row>
    <row r="1153" spans="1:6" x14ac:dyDescent="0.25">
      <c r="A1153" s="17" t="s">
        <v>243</v>
      </c>
      <c r="B1153" s="17" t="s">
        <v>198</v>
      </c>
      <c r="C1153" s="18">
        <v>2006</v>
      </c>
      <c r="D1153" s="18">
        <v>2006</v>
      </c>
      <c r="E1153" s="18">
        <f t="shared" si="18"/>
        <v>0</v>
      </c>
      <c r="F1153" s="19" t="s">
        <v>1699</v>
      </c>
    </row>
    <row r="1154" spans="1:6" x14ac:dyDescent="0.25">
      <c r="A1154" s="17" t="s">
        <v>243</v>
      </c>
      <c r="B1154" s="17" t="s">
        <v>105</v>
      </c>
      <c r="C1154" s="18">
        <v>2001</v>
      </c>
      <c r="D1154" s="18">
        <v>2001</v>
      </c>
      <c r="E1154" s="18">
        <f t="shared" ref="E1154:E1217" si="19">D1154-C1154</f>
        <v>0</v>
      </c>
      <c r="F1154" s="19" t="s">
        <v>1699</v>
      </c>
    </row>
    <row r="1155" spans="1:6" x14ac:dyDescent="0.25">
      <c r="A1155" s="17" t="s">
        <v>243</v>
      </c>
      <c r="B1155" s="17" t="s">
        <v>1154</v>
      </c>
      <c r="C1155" s="18">
        <v>2008</v>
      </c>
      <c r="D1155" s="18">
        <v>2012</v>
      </c>
      <c r="E1155" s="18">
        <f t="shared" si="19"/>
        <v>4</v>
      </c>
      <c r="F1155" s="19" t="s">
        <v>1699</v>
      </c>
    </row>
    <row r="1156" spans="1:6" x14ac:dyDescent="0.25">
      <c r="A1156" s="17" t="s">
        <v>243</v>
      </c>
      <c r="B1156" s="17" t="s">
        <v>244</v>
      </c>
      <c r="C1156" s="18">
        <v>2006</v>
      </c>
      <c r="D1156" s="18">
        <v>2008</v>
      </c>
      <c r="E1156" s="18">
        <f t="shared" si="19"/>
        <v>2</v>
      </c>
      <c r="F1156" s="27" t="s">
        <v>1699</v>
      </c>
    </row>
    <row r="1157" spans="1:6" x14ac:dyDescent="0.25">
      <c r="A1157" s="17" t="s">
        <v>1660</v>
      </c>
      <c r="B1157" s="17" t="s">
        <v>636</v>
      </c>
      <c r="C1157" s="18">
        <v>2015</v>
      </c>
      <c r="D1157" s="18">
        <v>2015</v>
      </c>
      <c r="E1157" s="18">
        <f t="shared" si="19"/>
        <v>0</v>
      </c>
      <c r="F1157" s="27" t="s">
        <v>1699</v>
      </c>
    </row>
    <row r="1158" spans="1:6" x14ac:dyDescent="0.25">
      <c r="A1158" s="17" t="s">
        <v>1661</v>
      </c>
      <c r="B1158" s="17" t="s">
        <v>458</v>
      </c>
      <c r="C1158" s="18">
        <v>2000</v>
      </c>
      <c r="D1158" s="18">
        <v>2008</v>
      </c>
      <c r="E1158" s="18">
        <f t="shared" si="19"/>
        <v>8</v>
      </c>
      <c r="F1158" s="27" t="s">
        <v>1699</v>
      </c>
    </row>
    <row r="1159" spans="1:6" x14ac:dyDescent="0.25">
      <c r="A1159" s="17" t="s">
        <v>1662</v>
      </c>
      <c r="B1159" s="17" t="s">
        <v>866</v>
      </c>
      <c r="C1159" s="18">
        <v>2000</v>
      </c>
      <c r="D1159" s="18">
        <v>2016</v>
      </c>
      <c r="E1159" s="18">
        <f t="shared" si="19"/>
        <v>16</v>
      </c>
      <c r="F1159" s="27" t="s">
        <v>1699</v>
      </c>
    </row>
    <row r="1160" spans="1:6" x14ac:dyDescent="0.25">
      <c r="A1160" s="17" t="s">
        <v>1663</v>
      </c>
      <c r="B1160" s="17" t="s">
        <v>64</v>
      </c>
      <c r="C1160" s="18">
        <v>2004</v>
      </c>
      <c r="D1160" s="18">
        <v>2008</v>
      </c>
      <c r="E1160" s="18">
        <f t="shared" si="19"/>
        <v>4</v>
      </c>
      <c r="F1160" s="27" t="s">
        <v>1699</v>
      </c>
    </row>
    <row r="1161" spans="1:6" x14ac:dyDescent="0.25">
      <c r="A1161" s="17" t="s">
        <v>1155</v>
      </c>
      <c r="B1161" s="17" t="s">
        <v>268</v>
      </c>
      <c r="C1161" s="18">
        <v>2001</v>
      </c>
      <c r="D1161" s="18">
        <v>2003</v>
      </c>
      <c r="E1161" s="18">
        <f t="shared" si="19"/>
        <v>2</v>
      </c>
      <c r="F1161" s="19" t="s">
        <v>1699</v>
      </c>
    </row>
    <row r="1162" spans="1:6" x14ac:dyDescent="0.25">
      <c r="A1162" s="17" t="s">
        <v>1664</v>
      </c>
      <c r="B1162" s="17" t="s">
        <v>1665</v>
      </c>
      <c r="C1162" s="18">
        <v>2007</v>
      </c>
      <c r="D1162" s="18">
        <v>2007</v>
      </c>
      <c r="E1162" s="18">
        <f t="shared" si="19"/>
        <v>0</v>
      </c>
      <c r="F1162" s="27" t="s">
        <v>1699</v>
      </c>
    </row>
    <row r="1163" spans="1:6" x14ac:dyDescent="0.25">
      <c r="A1163" s="17" t="s">
        <v>1156</v>
      </c>
      <c r="B1163" s="17" t="s">
        <v>1157</v>
      </c>
      <c r="C1163" s="18">
        <v>2008</v>
      </c>
      <c r="D1163" s="18">
        <v>2008</v>
      </c>
      <c r="E1163" s="18">
        <f t="shared" si="19"/>
        <v>0</v>
      </c>
      <c r="F1163" s="19" t="s">
        <v>1699</v>
      </c>
    </row>
    <row r="1164" spans="1:6" x14ac:dyDescent="0.25">
      <c r="A1164" s="17" t="s">
        <v>431</v>
      </c>
      <c r="B1164" s="17" t="s">
        <v>89</v>
      </c>
      <c r="C1164" s="18">
        <v>2007</v>
      </c>
      <c r="D1164" s="18">
        <v>2007</v>
      </c>
      <c r="E1164" s="18">
        <f t="shared" si="19"/>
        <v>0</v>
      </c>
      <c r="F1164" s="27" t="s">
        <v>1699</v>
      </c>
    </row>
    <row r="1165" spans="1:6" x14ac:dyDescent="0.25">
      <c r="A1165" s="17" t="s">
        <v>431</v>
      </c>
      <c r="B1165" s="17" t="s">
        <v>164</v>
      </c>
      <c r="C1165" s="18">
        <v>2009</v>
      </c>
      <c r="D1165" s="18">
        <v>2009</v>
      </c>
      <c r="E1165" s="18">
        <f t="shared" si="19"/>
        <v>0</v>
      </c>
      <c r="F1165" s="27" t="s">
        <v>1699</v>
      </c>
    </row>
    <row r="1166" spans="1:6" x14ac:dyDescent="0.25">
      <c r="A1166" s="17" t="s">
        <v>1158</v>
      </c>
      <c r="B1166" s="17" t="s">
        <v>64</v>
      </c>
      <c r="C1166" s="18">
        <v>2013</v>
      </c>
      <c r="D1166" s="18">
        <v>2016</v>
      </c>
      <c r="E1166" s="18">
        <f t="shared" si="19"/>
        <v>3</v>
      </c>
      <c r="F1166" s="19" t="s">
        <v>1699</v>
      </c>
    </row>
    <row r="1167" spans="1:6" x14ac:dyDescent="0.25">
      <c r="A1167" s="17" t="s">
        <v>1159</v>
      </c>
      <c r="B1167" s="17" t="s">
        <v>33</v>
      </c>
      <c r="C1167" s="18">
        <v>2008</v>
      </c>
      <c r="D1167" s="18">
        <v>2009</v>
      </c>
      <c r="E1167" s="18">
        <f t="shared" si="19"/>
        <v>1</v>
      </c>
      <c r="F1167" s="19" t="s">
        <v>1699</v>
      </c>
    </row>
    <row r="1168" spans="1:6" x14ac:dyDescent="0.25">
      <c r="A1168" s="17" t="s">
        <v>1159</v>
      </c>
      <c r="B1168" s="17" t="s">
        <v>1036</v>
      </c>
      <c r="C1168" s="18">
        <v>2000</v>
      </c>
      <c r="D1168" s="18">
        <v>2005</v>
      </c>
      <c r="E1168" s="18">
        <f t="shared" si="19"/>
        <v>5</v>
      </c>
      <c r="F1168" s="27" t="s">
        <v>1699</v>
      </c>
    </row>
    <row r="1169" spans="1:6" x14ac:dyDescent="0.25">
      <c r="A1169" s="17" t="s">
        <v>1666</v>
      </c>
      <c r="B1169" s="17" t="s">
        <v>636</v>
      </c>
      <c r="C1169" s="18">
        <v>2000</v>
      </c>
      <c r="D1169" s="18">
        <v>2001</v>
      </c>
      <c r="E1169" s="18">
        <f t="shared" si="19"/>
        <v>1</v>
      </c>
      <c r="F1169" s="27" t="s">
        <v>1699</v>
      </c>
    </row>
    <row r="1170" spans="1:6" x14ac:dyDescent="0.25">
      <c r="A1170" s="17" t="s">
        <v>1667</v>
      </c>
      <c r="B1170" s="17" t="s">
        <v>1668</v>
      </c>
      <c r="C1170" s="18">
        <v>2010</v>
      </c>
      <c r="D1170" s="18">
        <v>2021</v>
      </c>
      <c r="E1170" s="18">
        <f t="shared" si="19"/>
        <v>11</v>
      </c>
      <c r="F1170" s="27" t="s">
        <v>1699</v>
      </c>
    </row>
    <row r="1171" spans="1:6" x14ac:dyDescent="0.25">
      <c r="A1171" s="17" t="s">
        <v>1160</v>
      </c>
      <c r="B1171" s="17" t="s">
        <v>1161</v>
      </c>
      <c r="C1171" s="18">
        <v>2002</v>
      </c>
      <c r="D1171" s="18">
        <v>2008</v>
      </c>
      <c r="E1171" s="35">
        <f t="shared" si="19"/>
        <v>6</v>
      </c>
      <c r="F1171" s="19" t="s">
        <v>1699</v>
      </c>
    </row>
    <row r="1172" spans="1:6" x14ac:dyDescent="0.25">
      <c r="A1172" s="17" t="s">
        <v>1669</v>
      </c>
      <c r="B1172" s="17" t="s">
        <v>593</v>
      </c>
      <c r="C1172" s="18">
        <v>2001</v>
      </c>
      <c r="D1172" s="18">
        <v>2009</v>
      </c>
      <c r="E1172" s="18">
        <f t="shared" si="19"/>
        <v>8</v>
      </c>
      <c r="F1172" s="27" t="s">
        <v>1699</v>
      </c>
    </row>
    <row r="1173" spans="1:6" x14ac:dyDescent="0.25">
      <c r="A1173" s="17" t="s">
        <v>1162</v>
      </c>
      <c r="B1173" s="17" t="s">
        <v>64</v>
      </c>
      <c r="C1173" s="18">
        <v>2004</v>
      </c>
      <c r="D1173" s="18">
        <v>2005</v>
      </c>
      <c r="E1173" s="18">
        <f t="shared" si="19"/>
        <v>1</v>
      </c>
      <c r="F1173" s="19" t="s">
        <v>1699</v>
      </c>
    </row>
    <row r="1174" spans="1:6" x14ac:dyDescent="0.25">
      <c r="A1174" s="17" t="s">
        <v>1162</v>
      </c>
      <c r="B1174" s="17" t="s">
        <v>64</v>
      </c>
      <c r="C1174" s="18">
        <v>2011</v>
      </c>
      <c r="D1174" s="18">
        <v>2012</v>
      </c>
      <c r="E1174" s="18">
        <f t="shared" si="19"/>
        <v>1</v>
      </c>
      <c r="F1174" s="27" t="s">
        <v>1699</v>
      </c>
    </row>
    <row r="1175" spans="1:6" x14ac:dyDescent="0.25">
      <c r="A1175" s="17" t="s">
        <v>433</v>
      </c>
      <c r="B1175" s="17" t="s">
        <v>434</v>
      </c>
      <c r="C1175" s="18">
        <v>2021</v>
      </c>
      <c r="D1175" s="18">
        <v>2024</v>
      </c>
      <c r="E1175" s="18">
        <f t="shared" si="19"/>
        <v>3</v>
      </c>
      <c r="F1175" s="79" t="s">
        <v>1699</v>
      </c>
    </row>
    <row r="1176" spans="1:6" x14ac:dyDescent="0.25">
      <c r="A1176" s="17" t="s">
        <v>1670</v>
      </c>
      <c r="B1176" s="17" t="s">
        <v>1671</v>
      </c>
      <c r="C1176" s="18">
        <v>2011</v>
      </c>
      <c r="D1176" s="18">
        <v>2012</v>
      </c>
      <c r="E1176" s="18">
        <f t="shared" si="19"/>
        <v>1</v>
      </c>
      <c r="F1176" s="27" t="s">
        <v>1699</v>
      </c>
    </row>
    <row r="1177" spans="1:6" x14ac:dyDescent="0.25">
      <c r="A1177" s="17" t="s">
        <v>1163</v>
      </c>
      <c r="B1177" s="17" t="s">
        <v>1164</v>
      </c>
      <c r="C1177" s="18">
        <v>2008</v>
      </c>
      <c r="D1177" s="18">
        <v>2012</v>
      </c>
      <c r="E1177" s="18">
        <f t="shared" si="19"/>
        <v>4</v>
      </c>
      <c r="F1177" s="19" t="s">
        <v>1699</v>
      </c>
    </row>
    <row r="1178" spans="1:6" x14ac:dyDescent="0.25">
      <c r="A1178" s="17" t="s">
        <v>1165</v>
      </c>
      <c r="B1178" s="17" t="s">
        <v>1166</v>
      </c>
      <c r="C1178" s="18">
        <v>2002</v>
      </c>
      <c r="D1178" s="18">
        <v>2013</v>
      </c>
      <c r="E1178" s="18">
        <f t="shared" si="19"/>
        <v>11</v>
      </c>
      <c r="F1178" s="19" t="s">
        <v>1699</v>
      </c>
    </row>
    <row r="1179" spans="1:6" x14ac:dyDescent="0.25">
      <c r="A1179" s="17" t="s">
        <v>1167</v>
      </c>
      <c r="B1179" s="17" t="s">
        <v>1168</v>
      </c>
      <c r="C1179" s="18">
        <v>2000</v>
      </c>
      <c r="D1179" s="18">
        <v>2021</v>
      </c>
      <c r="E1179" s="18">
        <f t="shared" si="19"/>
        <v>21</v>
      </c>
      <c r="F1179" s="19" t="s">
        <v>1699</v>
      </c>
    </row>
    <row r="1180" spans="1:6" x14ac:dyDescent="0.25">
      <c r="A1180" s="17" t="s">
        <v>1169</v>
      </c>
      <c r="B1180" s="17" t="s">
        <v>147</v>
      </c>
      <c r="C1180" s="18">
        <v>2000</v>
      </c>
      <c r="D1180" s="18">
        <v>2005</v>
      </c>
      <c r="E1180" s="18">
        <f t="shared" si="19"/>
        <v>5</v>
      </c>
      <c r="F1180" s="19" t="s">
        <v>1699</v>
      </c>
    </row>
    <row r="1181" spans="1:6" x14ac:dyDescent="0.25">
      <c r="A1181" s="17" t="s">
        <v>1672</v>
      </c>
      <c r="B1181" s="17" t="s">
        <v>164</v>
      </c>
      <c r="C1181" s="18">
        <v>2000</v>
      </c>
      <c r="D1181" s="18">
        <v>2002</v>
      </c>
      <c r="E1181" s="18">
        <f t="shared" si="19"/>
        <v>2</v>
      </c>
      <c r="F1181" s="27" t="s">
        <v>1699</v>
      </c>
    </row>
  </sheetData>
  <sortState xmlns:xlrd2="http://schemas.microsoft.com/office/spreadsheetml/2017/richdata2" ref="P2:U1181">
    <sortCondition ref="P2:P1181"/>
  </sortState>
  <mergeCells count="3">
    <mergeCell ref="H4:J4"/>
    <mergeCell ref="L4:N4"/>
    <mergeCell ref="J21:L21"/>
  </mergeCells>
  <pageMargins left="0.7" right="0.7" top="0.75" bottom="0.75" header="0.3" footer="0.3"/>
  <pageSetup orientation="portrait" horizontalDpi="4294967293"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0EE5B-69B9-4490-8374-6F5F1459E3BC}">
  <sheetPr>
    <tabColor rgb="FFC00000"/>
  </sheetPr>
  <dimension ref="A1:W1162"/>
  <sheetViews>
    <sheetView zoomScale="80" zoomScaleNormal="80" workbookViewId="0">
      <pane ySplit="1" topLeftCell="A2" activePane="bottomLeft" state="frozen"/>
      <selection pane="bottomLeft" activeCell="P28" sqref="P28"/>
    </sheetView>
  </sheetViews>
  <sheetFormatPr defaultRowHeight="15" x14ac:dyDescent="0.25"/>
  <cols>
    <col min="1" max="1" width="17.85546875" style="5" bestFit="1" customWidth="1"/>
    <col min="2" max="2" width="15.28515625" style="5" bestFit="1" customWidth="1"/>
    <col min="3" max="3" width="10.5703125" style="5" bestFit="1" customWidth="1"/>
    <col min="4" max="4" width="6.42578125" style="13" bestFit="1" customWidth="1"/>
    <col min="5" max="5" width="6.28515625" style="13" bestFit="1" customWidth="1"/>
    <col min="6" max="6" width="13" style="36" bestFit="1" customWidth="1"/>
    <col min="7" max="7" width="9.85546875" style="13" bestFit="1" customWidth="1"/>
    <col min="8" max="8" width="3.42578125" style="5" customWidth="1"/>
    <col min="9" max="10" width="10.140625" style="5" customWidth="1"/>
    <col min="11" max="11" width="12.140625" style="5" bestFit="1" customWidth="1"/>
    <col min="12" max="12" width="9.85546875" style="5" bestFit="1" customWidth="1"/>
    <col min="13" max="15" width="9.85546875" style="5" customWidth="1"/>
    <col min="16" max="17" width="14.42578125" style="5" bestFit="1" customWidth="1"/>
    <col min="18" max="18" width="9.140625" style="5"/>
    <col min="19" max="19" width="10.5703125" style="5" bestFit="1" customWidth="1"/>
    <col min="20" max="20" width="12.140625" style="5" bestFit="1" customWidth="1"/>
    <col min="21" max="21" width="9.140625" style="13"/>
    <col min="22" max="16384" width="9.140625" style="5"/>
  </cols>
  <sheetData>
    <row r="1" spans="1:21" s="3" customFormat="1" ht="21" x14ac:dyDescent="0.35">
      <c r="A1" s="1" t="s">
        <v>0</v>
      </c>
      <c r="B1" s="1" t="s">
        <v>1</v>
      </c>
      <c r="C1" s="1" t="s">
        <v>2</v>
      </c>
      <c r="D1" s="1" t="s">
        <v>436</v>
      </c>
      <c r="E1" s="1" t="s">
        <v>437</v>
      </c>
      <c r="F1" s="1" t="s">
        <v>439</v>
      </c>
      <c r="G1" s="1" t="s">
        <v>1676</v>
      </c>
      <c r="H1" s="2"/>
      <c r="I1" s="5"/>
      <c r="J1" s="4"/>
      <c r="K1" s="4"/>
      <c r="U1" s="42"/>
    </row>
    <row r="2" spans="1:21" x14ac:dyDescent="0.25">
      <c r="A2" s="27" t="s">
        <v>440</v>
      </c>
      <c r="B2" s="27" t="s">
        <v>64</v>
      </c>
      <c r="C2" s="27" t="s">
        <v>9</v>
      </c>
      <c r="D2" s="28">
        <v>1997</v>
      </c>
      <c r="E2" s="28">
        <v>2013</v>
      </c>
      <c r="F2" s="29" t="s">
        <v>1699</v>
      </c>
      <c r="G2" s="28">
        <v>1235.3699999999999</v>
      </c>
      <c r="H2" s="7"/>
      <c r="I2" s="6"/>
    </row>
    <row r="3" spans="1:21" x14ac:dyDescent="0.25">
      <c r="A3" s="27" t="s">
        <v>440</v>
      </c>
      <c r="B3" s="27" t="s">
        <v>135</v>
      </c>
      <c r="C3" s="27" t="s">
        <v>43</v>
      </c>
      <c r="D3" s="28">
        <v>2002</v>
      </c>
      <c r="E3" s="28">
        <v>2010</v>
      </c>
      <c r="F3" s="29" t="s">
        <v>1699</v>
      </c>
      <c r="G3" s="28">
        <v>1141.9749999999999</v>
      </c>
      <c r="H3" s="7"/>
      <c r="K3" s="133" t="s">
        <v>1678</v>
      </c>
      <c r="L3" s="133"/>
      <c r="M3" s="43"/>
      <c r="N3" s="43"/>
      <c r="O3" s="44"/>
      <c r="P3" s="131" t="s">
        <v>1679</v>
      </c>
      <c r="Q3" s="131"/>
      <c r="S3" s="130" t="s">
        <v>21</v>
      </c>
      <c r="T3" s="130"/>
      <c r="U3" s="5"/>
    </row>
    <row r="4" spans="1:21" x14ac:dyDescent="0.25">
      <c r="A4" s="5" t="s">
        <v>440</v>
      </c>
      <c r="B4" s="5" t="s">
        <v>441</v>
      </c>
      <c r="C4" s="5" t="s">
        <v>31</v>
      </c>
      <c r="D4" s="13">
        <v>2003</v>
      </c>
      <c r="E4" s="13">
        <v>2005</v>
      </c>
      <c r="F4" s="36" t="s">
        <v>1699</v>
      </c>
      <c r="G4" s="13">
        <v>52</v>
      </c>
      <c r="H4" s="7"/>
      <c r="K4" s="45" t="s">
        <v>1680</v>
      </c>
      <c r="L4" s="46" t="s">
        <v>436</v>
      </c>
      <c r="M4" s="47" t="s">
        <v>437</v>
      </c>
      <c r="N4" s="46" t="s">
        <v>1681</v>
      </c>
      <c r="P4" s="24" t="s">
        <v>446</v>
      </c>
      <c r="Q4" s="25" t="s">
        <v>447</v>
      </c>
      <c r="S4" s="8" t="s">
        <v>20</v>
      </c>
      <c r="T4" s="9">
        <f>COUNTIF($C$2:$C$2005,"Fld. Lt.")</f>
        <v>140</v>
      </c>
      <c r="U4" s="5"/>
    </row>
    <row r="5" spans="1:21" x14ac:dyDescent="0.25">
      <c r="A5" s="27" t="s">
        <v>445</v>
      </c>
      <c r="B5" s="27" t="s">
        <v>147</v>
      </c>
      <c r="C5" s="27" t="s">
        <v>17</v>
      </c>
      <c r="D5" s="28">
        <v>1997</v>
      </c>
      <c r="E5" s="28">
        <v>2007</v>
      </c>
      <c r="F5" s="29" t="s">
        <v>1699</v>
      </c>
      <c r="G5" s="28">
        <v>759.84</v>
      </c>
      <c r="H5" s="7"/>
      <c r="K5" s="48">
        <v>1997</v>
      </c>
      <c r="L5" s="49">
        <f>COUNTIF($D$2:$D$2005,"1997")</f>
        <v>10</v>
      </c>
      <c r="M5" s="50" t="s">
        <v>1677</v>
      </c>
      <c r="N5" s="49">
        <f>COUNTIFS($F$2:$F$2006,"ACTIVE",$D$2:$D$2006,"1997")</f>
        <v>4</v>
      </c>
      <c r="P5" s="24" t="s">
        <v>1682</v>
      </c>
      <c r="Q5" s="25">
        <f>COUNTIFS($G$2:$G$2005,"&gt;=0",$G$2:$G$2005,"&lt;34.99")</f>
        <v>97</v>
      </c>
      <c r="S5" s="8" t="s">
        <v>31</v>
      </c>
      <c r="T5" s="9">
        <f>COUNTIF($C$2:$C$2005,"Capt.")</f>
        <v>72</v>
      </c>
      <c r="U5" s="5"/>
    </row>
    <row r="6" spans="1:21" x14ac:dyDescent="0.25">
      <c r="A6" s="5" t="s">
        <v>449</v>
      </c>
      <c r="B6" s="5" t="s">
        <v>450</v>
      </c>
      <c r="C6" s="5" t="s">
        <v>6</v>
      </c>
      <c r="D6" s="13">
        <v>2001</v>
      </c>
      <c r="E6" s="13">
        <v>2008</v>
      </c>
      <c r="F6" s="36" t="s">
        <v>1699</v>
      </c>
      <c r="G6" s="13">
        <v>279.26</v>
      </c>
      <c r="H6" s="7"/>
      <c r="K6" s="48">
        <v>1998</v>
      </c>
      <c r="L6" s="49">
        <f>COUNTIF($D$2:$D$2005,"1998")</f>
        <v>25</v>
      </c>
      <c r="M6" s="50" t="s">
        <v>1677</v>
      </c>
      <c r="N6" s="49">
        <f>COUNTIFS($F$2:$F$2006,"ACTIVE",$D$2:$D$2006,"1998")</f>
        <v>2</v>
      </c>
      <c r="P6" s="24" t="s">
        <v>1683</v>
      </c>
      <c r="Q6" s="25">
        <f>COUNTIFS($G$2:$G$2005,"&gt;=35",$G$2:$G$2005,"&lt;99.99")</f>
        <v>195</v>
      </c>
      <c r="S6" s="8" t="s">
        <v>24</v>
      </c>
      <c r="T6" s="9">
        <f>COUNTIF($C$2:$C$2005,"Maj.")</f>
        <v>40</v>
      </c>
      <c r="U6" s="5"/>
    </row>
    <row r="7" spans="1:21" x14ac:dyDescent="0.25">
      <c r="A7" s="27" t="s">
        <v>452</v>
      </c>
      <c r="B7" s="27" t="s">
        <v>62</v>
      </c>
      <c r="C7" s="27" t="s">
        <v>36</v>
      </c>
      <c r="D7" s="28">
        <v>2013</v>
      </c>
      <c r="E7" s="28">
        <v>2015</v>
      </c>
      <c r="F7" s="29" t="s">
        <v>1699</v>
      </c>
      <c r="G7" s="28">
        <v>102.29</v>
      </c>
      <c r="H7" s="7"/>
      <c r="K7" s="48">
        <v>1999</v>
      </c>
      <c r="L7" s="49">
        <f>COUNTIF($D$2:$D$2005,"1999")</f>
        <v>57</v>
      </c>
      <c r="M7" s="50" t="s">
        <v>1677</v>
      </c>
      <c r="N7" s="49">
        <f>COUNTIFS($F$2:$F$2006,"ACTIVE",$D$2:$D$2006,"1999")</f>
        <v>9</v>
      </c>
      <c r="P7" s="24" t="s">
        <v>1684</v>
      </c>
      <c r="Q7" s="25">
        <f>COUNTIFS($G$2:$G$2005,"&gt;=100",$G$2:$G$2005,"&lt;199.99")</f>
        <v>96</v>
      </c>
      <c r="S7" s="8" t="s">
        <v>36</v>
      </c>
      <c r="T7" s="9">
        <f>COUNTIF($C$2:$C$2005,"Lt. Col.")</f>
        <v>94</v>
      </c>
      <c r="U7" s="5"/>
    </row>
    <row r="8" spans="1:21" x14ac:dyDescent="0.25">
      <c r="A8" s="27" t="s">
        <v>453</v>
      </c>
      <c r="B8" s="27" t="s">
        <v>194</v>
      </c>
      <c r="C8" s="27" t="s">
        <v>6</v>
      </c>
      <c r="D8" s="28">
        <v>2001</v>
      </c>
      <c r="E8" s="28">
        <v>2002</v>
      </c>
      <c r="F8" s="29" t="s">
        <v>1699</v>
      </c>
      <c r="G8" s="28">
        <v>62.47</v>
      </c>
      <c r="H8" s="7"/>
      <c r="K8" s="48">
        <v>2000</v>
      </c>
      <c r="L8" s="49">
        <f>COUNTIF($D$2:$D$2005,"2000")</f>
        <v>67</v>
      </c>
      <c r="M8" s="50" t="s">
        <v>1677</v>
      </c>
      <c r="N8" s="49">
        <f>COUNTIFS($F$2:$F$2006,"ACTIVE",$D$2:$D$2006,"2000")</f>
        <v>7</v>
      </c>
      <c r="P8" s="24" t="s">
        <v>1685</v>
      </c>
      <c r="Q8" s="25">
        <f>COUNTIFS($G$2:$G$2005,"&gt;=200",$G$2:$G$2005,"&lt;299.99")</f>
        <v>52</v>
      </c>
      <c r="S8" s="8" t="s">
        <v>6</v>
      </c>
      <c r="T8" s="9">
        <f>COUNTIF($C$2:$C$2005,"Col.")</f>
        <v>91</v>
      </c>
      <c r="U8" s="5"/>
    </row>
    <row r="9" spans="1:21" x14ac:dyDescent="0.25">
      <c r="A9" s="27" t="s">
        <v>454</v>
      </c>
      <c r="B9" s="27" t="s">
        <v>206</v>
      </c>
      <c r="C9" s="27" t="s">
        <v>36</v>
      </c>
      <c r="D9" s="28">
        <v>2020</v>
      </c>
      <c r="E9" s="28">
        <v>2023</v>
      </c>
      <c r="F9" s="29" t="s">
        <v>1699</v>
      </c>
      <c r="G9" s="28">
        <v>125.66</v>
      </c>
      <c r="H9" s="7"/>
      <c r="K9" s="48">
        <v>2001</v>
      </c>
      <c r="L9" s="49">
        <f>COUNTIF($D$2:$D$2005,"2001")</f>
        <v>63</v>
      </c>
      <c r="M9" s="50">
        <f>COUNTIF($E$2:$E$2005,"2001")</f>
        <v>35</v>
      </c>
      <c r="N9" s="49">
        <f>COUNTIFS($F$2:$F$2006,"ACTIVE",$D$2:$D$2006,"2001")</f>
        <v>5</v>
      </c>
      <c r="P9" s="24" t="s">
        <v>1686</v>
      </c>
      <c r="Q9" s="25">
        <f>COUNTIFS($G$2:$G$2005,"&gt;=300",$G$2:$G$2005,"&lt;449.99")</f>
        <v>43</v>
      </c>
      <c r="S9" s="8" t="s">
        <v>27</v>
      </c>
      <c r="T9" s="9">
        <f>COUNTIF($C$2:$C$2005,"Brig. Gen.")</f>
        <v>96</v>
      </c>
      <c r="U9" s="5"/>
    </row>
    <row r="10" spans="1:21" x14ac:dyDescent="0.25">
      <c r="A10" s="27" t="s">
        <v>455</v>
      </c>
      <c r="B10" s="27" t="s">
        <v>42</v>
      </c>
      <c r="C10" s="27" t="s">
        <v>31</v>
      </c>
      <c r="D10" s="28">
        <v>2001</v>
      </c>
      <c r="E10" s="28">
        <v>2002</v>
      </c>
      <c r="F10" s="29" t="s">
        <v>1699</v>
      </c>
      <c r="G10" s="28">
        <v>47.87</v>
      </c>
      <c r="H10" s="7"/>
      <c r="K10" s="48">
        <v>2002</v>
      </c>
      <c r="L10" s="49">
        <f>COUNTIF($D$2:$D$2005,"2002")</f>
        <v>80</v>
      </c>
      <c r="M10" s="50">
        <f>COUNTIF($E$2:$E$2005,"2002")</f>
        <v>59</v>
      </c>
      <c r="N10" s="49">
        <f>COUNTIFS($F$2:$F$2006,"ACTIVE",$D$2:$D$2006,"2002")</f>
        <v>6</v>
      </c>
      <c r="P10" s="24" t="s">
        <v>1687</v>
      </c>
      <c r="Q10" s="25">
        <f>COUNTIFS($G$2:$G$2005,"&gt;=450",$G$2:$G$2005,"&lt;999.99")</f>
        <v>89</v>
      </c>
      <c r="S10" s="8" t="s">
        <v>17</v>
      </c>
      <c r="T10" s="9">
        <f>COUNTIF($C$2:$C$2005,"Maj. Gen.")</f>
        <v>52</v>
      </c>
      <c r="U10" s="5"/>
    </row>
    <row r="11" spans="1:21" x14ac:dyDescent="0.25">
      <c r="A11" s="27" t="s">
        <v>4</v>
      </c>
      <c r="B11" s="27" t="s">
        <v>456</v>
      </c>
      <c r="C11" s="27" t="s">
        <v>20</v>
      </c>
      <c r="D11" s="28">
        <v>2012</v>
      </c>
      <c r="E11" s="28">
        <v>2013</v>
      </c>
      <c r="F11" s="29" t="s">
        <v>1699</v>
      </c>
      <c r="G11" s="28">
        <v>31.93</v>
      </c>
      <c r="H11" s="7"/>
      <c r="K11" s="48">
        <v>2003</v>
      </c>
      <c r="L11" s="49">
        <f>COUNTIF($D$2:$D$2005,"2003")</f>
        <v>49</v>
      </c>
      <c r="M11" s="50">
        <f>COUNTIF($E$2:$E$2005,"2003")</f>
        <v>57</v>
      </c>
      <c r="N11" s="49">
        <f>COUNTIFS($F$2:$F$2006,"ACTIVE",$D$2:$D$2006,"2003")</f>
        <v>4</v>
      </c>
      <c r="P11" s="24" t="s">
        <v>1688</v>
      </c>
      <c r="Q11" s="25">
        <f>COUNTIFS($G$2:$G$2005,"&gt;=1000",$G$2:$G$2005,"&lt;1999.99")</f>
        <v>48</v>
      </c>
      <c r="S11" s="8" t="s">
        <v>9</v>
      </c>
      <c r="T11" s="9">
        <f>COUNTIF($C$2:$C$2005,"Lt. Gen.")</f>
        <v>31</v>
      </c>
      <c r="U11" s="5"/>
    </row>
    <row r="12" spans="1:21" x14ac:dyDescent="0.25">
      <c r="A12" s="20" t="s">
        <v>4</v>
      </c>
      <c r="B12" s="20" t="s">
        <v>5</v>
      </c>
      <c r="C12" s="20"/>
      <c r="D12" s="21">
        <v>2021</v>
      </c>
      <c r="E12" s="21"/>
      <c r="F12" s="23" t="s">
        <v>1689</v>
      </c>
      <c r="G12" s="21"/>
      <c r="H12" s="7"/>
      <c r="K12" s="48">
        <v>2004</v>
      </c>
      <c r="L12" s="49">
        <f>COUNTIF($D$2:$D$2005,"2004")</f>
        <v>28</v>
      </c>
      <c r="M12" s="50">
        <f>COUNTIF($E$2:$E$2005,"2004")</f>
        <v>53</v>
      </c>
      <c r="N12" s="49">
        <f>COUNTIFS($F$2:$F$2006,"ACTIVE",$D$2:$D$2006,"2004")</f>
        <v>1</v>
      </c>
      <c r="P12" s="24" t="s">
        <v>1690</v>
      </c>
      <c r="Q12" s="25">
        <f>COUNTIFS($G$2:$G$2005,"&gt;=2000",$G$2:$G$2005,"&lt;2999.99")</f>
        <v>13</v>
      </c>
      <c r="S12" s="8" t="s">
        <v>43</v>
      </c>
      <c r="T12" s="9">
        <f>COUNTIF($C$2:$C$2005,"Gen.")</f>
        <v>28</v>
      </c>
      <c r="U12" s="5"/>
    </row>
    <row r="13" spans="1:21" x14ac:dyDescent="0.25">
      <c r="A13" s="27" t="s">
        <v>457</v>
      </c>
      <c r="B13" s="27" t="s">
        <v>458</v>
      </c>
      <c r="C13" s="27" t="s">
        <v>36</v>
      </c>
      <c r="D13" s="28">
        <v>2020</v>
      </c>
      <c r="E13" s="28">
        <v>2023</v>
      </c>
      <c r="F13" s="29" t="s">
        <v>1699</v>
      </c>
      <c r="G13" s="28">
        <v>126.51</v>
      </c>
      <c r="H13" s="7"/>
      <c r="K13" s="48">
        <v>2005</v>
      </c>
      <c r="L13" s="49">
        <f>COUNTIF($D$2:$D$2005,"2005")</f>
        <v>40</v>
      </c>
      <c r="M13" s="50">
        <f>COUNTIF($E$2:$E$2005,"2005")</f>
        <v>30</v>
      </c>
      <c r="N13" s="49">
        <f>COUNTIFS($F$2:$F$2006,"ACTIVE",$D$2:$D$2006,"2005")</f>
        <v>5</v>
      </c>
      <c r="P13" s="24" t="s">
        <v>1691</v>
      </c>
      <c r="Q13" s="25">
        <f>COUNTIFS($G$2:$G$2005,"&gt;=3000",$G$2:$G$2005,"&lt;3999.99")</f>
        <v>7</v>
      </c>
      <c r="S13" s="11" t="s">
        <v>50</v>
      </c>
      <c r="T13" s="12">
        <f>SUM(T4:T12)</f>
        <v>644</v>
      </c>
      <c r="U13" s="5"/>
    </row>
    <row r="14" spans="1:21" x14ac:dyDescent="0.25">
      <c r="A14" s="27" t="s">
        <v>459</v>
      </c>
      <c r="B14" s="27" t="s">
        <v>133</v>
      </c>
      <c r="C14" s="27" t="s">
        <v>20</v>
      </c>
      <c r="D14" s="28">
        <v>2001</v>
      </c>
      <c r="E14" s="28">
        <v>2002</v>
      </c>
      <c r="F14" s="29" t="s">
        <v>1699</v>
      </c>
      <c r="G14" s="28">
        <v>9.84</v>
      </c>
      <c r="H14" s="7"/>
      <c r="K14" s="48">
        <v>2006</v>
      </c>
      <c r="L14" s="49">
        <f>COUNTIF($D$2:$D$2005,"2006")</f>
        <v>51</v>
      </c>
      <c r="M14" s="50">
        <f>COUNTIF($E$2:$E$2005,"2006")</f>
        <v>28</v>
      </c>
      <c r="N14" s="49">
        <f>COUNTIFS($F$2:$F$2006,"ACTIVE",$D$2:$D$2006,"2006")</f>
        <v>6</v>
      </c>
      <c r="P14" s="24" t="s">
        <v>1692</v>
      </c>
      <c r="Q14" s="25">
        <f>COUNTIFS($G$2:$G$2005,"&gt;=4000",$G$2:$G$2005,"&lt;4999.99")</f>
        <v>2</v>
      </c>
      <c r="U14" s="5"/>
    </row>
    <row r="15" spans="1:21" x14ac:dyDescent="0.25">
      <c r="A15" s="27" t="s">
        <v>247</v>
      </c>
      <c r="B15" s="27" t="s">
        <v>340</v>
      </c>
      <c r="C15" s="27" t="s">
        <v>6</v>
      </c>
      <c r="D15" s="28">
        <v>2002</v>
      </c>
      <c r="E15" s="28">
        <v>2010</v>
      </c>
      <c r="F15" s="29" t="s">
        <v>1699</v>
      </c>
      <c r="G15" s="28">
        <v>261.89999999999998</v>
      </c>
      <c r="H15" s="7"/>
      <c r="K15" s="48">
        <v>2007</v>
      </c>
      <c r="L15" s="49">
        <f>COUNTIF($D$2:$D$2005,"2007")</f>
        <v>30</v>
      </c>
      <c r="M15" s="50">
        <f>COUNTIF($E$2:$E$2005,"2007")</f>
        <v>22</v>
      </c>
      <c r="N15" s="49">
        <f>COUNTIFS($F$2:$F$2006,"ACTIVE",$D$2:$D$2006,"2007")</f>
        <v>4</v>
      </c>
      <c r="P15" s="24" t="s">
        <v>1693</v>
      </c>
      <c r="Q15" s="25">
        <f>COUNTIFS($G$2:$G$2005,"&gt;=5000",$G$2:$G$2005,"&lt;9999.99")</f>
        <v>1</v>
      </c>
      <c r="U15" s="5"/>
    </row>
    <row r="16" spans="1:21" x14ac:dyDescent="0.25">
      <c r="A16" s="27" t="s">
        <v>247</v>
      </c>
      <c r="B16" s="27" t="s">
        <v>164</v>
      </c>
      <c r="C16" s="27" t="s">
        <v>36</v>
      </c>
      <c r="D16" s="28">
        <v>2010</v>
      </c>
      <c r="E16" s="28">
        <v>2012</v>
      </c>
      <c r="F16" s="29" t="s">
        <v>1699</v>
      </c>
      <c r="G16" s="28">
        <v>99.805000000000007</v>
      </c>
      <c r="H16" s="7"/>
      <c r="K16" s="48">
        <v>2008</v>
      </c>
      <c r="L16" s="49">
        <f>COUNTIF($D$2:$D$2005,"2008")</f>
        <v>41</v>
      </c>
      <c r="M16" s="50">
        <f>COUNTIF($E$2:$E$2005,"2008")</f>
        <v>35</v>
      </c>
      <c r="N16" s="49">
        <f>COUNTIFS($F$2:$F$2006,"ACTIVE",$D$2:$D$2006,"2008")</f>
        <v>4</v>
      </c>
      <c r="P16" s="24" t="s">
        <v>1694</v>
      </c>
      <c r="Q16" s="25">
        <f>COUNTIFS($G$2:$G$2005,"&gt;=10000",$G$2:$G$2005,"&lt;50000")</f>
        <v>1</v>
      </c>
      <c r="U16" s="5"/>
    </row>
    <row r="17" spans="1:23" x14ac:dyDescent="0.25">
      <c r="A17" s="27" t="s">
        <v>461</v>
      </c>
      <c r="B17" s="27" t="s">
        <v>92</v>
      </c>
      <c r="C17" s="27" t="s">
        <v>6</v>
      </c>
      <c r="D17" s="28">
        <v>2014</v>
      </c>
      <c r="E17" s="28">
        <v>2019</v>
      </c>
      <c r="F17" s="29" t="s">
        <v>1699</v>
      </c>
      <c r="G17" s="28">
        <v>170.25</v>
      </c>
      <c r="H17" s="7"/>
      <c r="K17" s="48">
        <v>2009</v>
      </c>
      <c r="L17" s="49">
        <f>COUNTIF($D$2:$D$2005,"2009")</f>
        <v>29</v>
      </c>
      <c r="M17" s="50">
        <f>COUNTIF($E$2:$E$2005,"2009")</f>
        <v>20</v>
      </c>
      <c r="N17" s="49">
        <f>COUNTIFS($F$2:$F$2006,"ACTIVE",$D$2:$D$2006,"2009")</f>
        <v>2</v>
      </c>
      <c r="P17" s="32" t="s">
        <v>50</v>
      </c>
      <c r="Q17" s="33">
        <f>SUM(Q5:Q16)</f>
        <v>644</v>
      </c>
      <c r="U17" s="5"/>
    </row>
    <row r="18" spans="1:23" x14ac:dyDescent="0.25">
      <c r="A18" s="27" t="s">
        <v>463</v>
      </c>
      <c r="B18" s="27" t="s">
        <v>201</v>
      </c>
      <c r="C18" s="27" t="s">
        <v>27</v>
      </c>
      <c r="D18" s="28">
        <v>1999</v>
      </c>
      <c r="E18" s="28">
        <v>2002</v>
      </c>
      <c r="F18" s="29" t="s">
        <v>1699</v>
      </c>
      <c r="G18" s="28">
        <v>158.36000000000001</v>
      </c>
      <c r="H18" s="7"/>
      <c r="K18" s="48">
        <v>2010</v>
      </c>
      <c r="L18" s="49">
        <f>COUNTIF($D$2:$D$2005,"2010")</f>
        <v>22</v>
      </c>
      <c r="M18" s="50">
        <f>COUNTIF($E$2:$E$2005,"2010")</f>
        <v>35</v>
      </c>
      <c r="N18" s="49">
        <f>COUNTIFS($F$2:$F$2006,"ACTIVE",$D$2:$D$2006,"2010")</f>
        <v>4</v>
      </c>
      <c r="U18" s="5"/>
    </row>
    <row r="19" spans="1:23" x14ac:dyDescent="0.25">
      <c r="A19" s="27" t="s">
        <v>465</v>
      </c>
      <c r="B19" s="27" t="s">
        <v>146</v>
      </c>
      <c r="C19" s="27" t="s">
        <v>20</v>
      </c>
      <c r="D19" s="28">
        <v>2006</v>
      </c>
      <c r="E19" s="28">
        <v>2006</v>
      </c>
      <c r="F19" s="29" t="s">
        <v>1699</v>
      </c>
      <c r="G19" s="28">
        <v>30</v>
      </c>
      <c r="H19" s="7"/>
      <c r="K19" s="48">
        <v>2011</v>
      </c>
      <c r="L19" s="49">
        <f>COUNTIF($D$2:$D$2005,"2011")</f>
        <v>22</v>
      </c>
      <c r="M19" s="50">
        <f>COUNTIF($E$2:$E$2005,"2011")</f>
        <v>30</v>
      </c>
      <c r="N19" s="49">
        <f>COUNTIFS($F$2:$F$2006,"ACTIVE",$D$2:$D$2006,"2011")</f>
        <v>4</v>
      </c>
      <c r="P19" s="134" t="s">
        <v>1695</v>
      </c>
      <c r="Q19" s="134"/>
      <c r="U19" s="5"/>
    </row>
    <row r="20" spans="1:23" x14ac:dyDescent="0.25">
      <c r="A20" s="27" t="s">
        <v>466</v>
      </c>
      <c r="B20" s="27" t="s">
        <v>319</v>
      </c>
      <c r="C20" s="27" t="s">
        <v>27</v>
      </c>
      <c r="D20" s="28">
        <v>2004</v>
      </c>
      <c r="E20" s="28">
        <v>2020</v>
      </c>
      <c r="F20" s="29" t="s">
        <v>1699</v>
      </c>
      <c r="G20" s="28">
        <v>664.17</v>
      </c>
      <c r="H20" s="7"/>
      <c r="K20" s="48">
        <v>2012</v>
      </c>
      <c r="L20" s="49">
        <f>COUNTIF($D$2:$D$2005,"2012")</f>
        <v>13</v>
      </c>
      <c r="M20" s="50">
        <f>COUNTIF($E$2:$E$2005,"2012")</f>
        <v>32</v>
      </c>
      <c r="N20" s="49">
        <f>COUNTIFS($F$2:$F$2006,"ACTIVE",$D$2:$D$2006,"2012")</f>
        <v>3</v>
      </c>
      <c r="P20" s="58" t="s">
        <v>1696</v>
      </c>
      <c r="Q20" s="59">
        <f>AVERAGE($G$2:$G$2005)</f>
        <v>409.29204968944083</v>
      </c>
      <c r="U20" s="5"/>
    </row>
    <row r="21" spans="1:23" x14ac:dyDescent="0.25">
      <c r="A21" s="27" t="s">
        <v>467</v>
      </c>
      <c r="B21" s="27" t="s">
        <v>469</v>
      </c>
      <c r="C21" s="27" t="s">
        <v>43</v>
      </c>
      <c r="D21" s="28">
        <v>1998</v>
      </c>
      <c r="E21" s="28">
        <v>2006</v>
      </c>
      <c r="F21" s="29" t="s">
        <v>1699</v>
      </c>
      <c r="G21" s="28">
        <v>2048.29</v>
      </c>
      <c r="H21" s="7"/>
      <c r="K21" s="48">
        <v>2013</v>
      </c>
      <c r="L21" s="49">
        <f>COUNTIF($D$2:$D$2005,"2013")</f>
        <v>16</v>
      </c>
      <c r="M21" s="50">
        <f>COUNTIF($E$2:$E$2005,"2013")</f>
        <v>30</v>
      </c>
      <c r="N21" s="49">
        <f>COUNTIFS($F$2:$F$2006,"ACTIVE",$D$2:$D$2006,"2013")</f>
        <v>1</v>
      </c>
      <c r="P21" s="58" t="s">
        <v>1697</v>
      </c>
      <c r="Q21" s="60">
        <f>SUM($G$2:$G$2005)</f>
        <v>263584.0799999999</v>
      </c>
      <c r="U21" s="5"/>
    </row>
    <row r="22" spans="1:23" x14ac:dyDescent="0.25">
      <c r="A22" s="27" t="s">
        <v>467</v>
      </c>
      <c r="B22" s="27" t="s">
        <v>468</v>
      </c>
      <c r="C22" s="27" t="s">
        <v>24</v>
      </c>
      <c r="D22" s="28">
        <v>2005</v>
      </c>
      <c r="E22" s="28">
        <v>2006</v>
      </c>
      <c r="F22" s="29" t="s">
        <v>1699</v>
      </c>
      <c r="G22" s="28">
        <v>60.375</v>
      </c>
      <c r="H22" s="7"/>
      <c r="K22" s="48">
        <v>2014</v>
      </c>
      <c r="L22" s="49">
        <f>COUNTIF($D$2:$D$2005,"2014")</f>
        <v>9</v>
      </c>
      <c r="M22" s="50">
        <f>COUNTIF($E$2:$E$2005,"2014")</f>
        <v>9</v>
      </c>
      <c r="N22" s="49">
        <f>COUNTIFS($F$2:$F$2006,"ACTIVE",$D$2:$D$2006,"2014")</f>
        <v>3</v>
      </c>
      <c r="U22" s="5"/>
    </row>
    <row r="23" spans="1:23" x14ac:dyDescent="0.25">
      <c r="A23" s="27" t="s">
        <v>470</v>
      </c>
      <c r="B23" s="27" t="s">
        <v>471</v>
      </c>
      <c r="C23" s="27" t="s">
        <v>24</v>
      </c>
      <c r="D23" s="28">
        <v>2015</v>
      </c>
      <c r="E23" s="28">
        <v>2016</v>
      </c>
      <c r="F23" s="29" t="s">
        <v>1699</v>
      </c>
      <c r="G23" s="28">
        <v>71.75</v>
      </c>
      <c r="H23" s="7"/>
      <c r="K23" s="48">
        <v>2015</v>
      </c>
      <c r="L23" s="49">
        <f>COUNTIF($D$2:$D$2005,"2015")</f>
        <v>6</v>
      </c>
      <c r="M23" s="50">
        <f>COUNTIF($E$2:$E$2005,"2015")</f>
        <v>9</v>
      </c>
      <c r="N23" s="49">
        <f>COUNTIFS($F$2:$F$2006,"ACTIVE",$D$2:$D$2006,"2015")</f>
        <v>2</v>
      </c>
      <c r="U23" s="5"/>
    </row>
    <row r="24" spans="1:23" x14ac:dyDescent="0.25">
      <c r="A24" s="27" t="s">
        <v>472</v>
      </c>
      <c r="B24" s="27" t="s">
        <v>473</v>
      </c>
      <c r="C24" s="27" t="s">
        <v>31</v>
      </c>
      <c r="D24" s="28">
        <v>2006</v>
      </c>
      <c r="E24" s="28">
        <v>2007</v>
      </c>
      <c r="F24" s="29" t="s">
        <v>1699</v>
      </c>
      <c r="G24" s="28">
        <v>58.805</v>
      </c>
      <c r="H24" s="7"/>
      <c r="K24" s="48">
        <v>2016</v>
      </c>
      <c r="L24" s="49">
        <f>COUNTIF($D$2:$D$2005,"2016")</f>
        <v>7</v>
      </c>
      <c r="M24" s="50">
        <f>COUNTIF($E$2:$E$2005,"2016")</f>
        <v>19</v>
      </c>
      <c r="N24" s="49">
        <f>COUNTIFS($F$2:$F$2006,"ACTIVE",$D$2:$D$2006,"2016")</f>
        <v>1</v>
      </c>
      <c r="U24" s="5"/>
    </row>
    <row r="25" spans="1:23" x14ac:dyDescent="0.25">
      <c r="A25" s="27" t="s">
        <v>474</v>
      </c>
      <c r="B25" s="27" t="s">
        <v>475</v>
      </c>
      <c r="C25" s="27" t="s">
        <v>9</v>
      </c>
      <c r="D25" s="28">
        <v>2008</v>
      </c>
      <c r="E25" s="28">
        <v>2011</v>
      </c>
      <c r="F25" s="29" t="s">
        <v>1699</v>
      </c>
      <c r="G25" s="28">
        <v>851.70500000000004</v>
      </c>
      <c r="H25" s="7"/>
      <c r="K25" s="48">
        <v>2017</v>
      </c>
      <c r="L25" s="49">
        <f>COUNTIF($D$2:$D$2005,"2017")</f>
        <v>4</v>
      </c>
      <c r="M25" s="50">
        <f>COUNTIF($E$2:$E$2005,"2017")</f>
        <v>13</v>
      </c>
      <c r="N25" s="49">
        <f>COUNTIFS($F$2:$F$2006,"ACTIVE",$D$2:$D$2006,"2017")</f>
        <v>0</v>
      </c>
      <c r="U25" s="5"/>
    </row>
    <row r="26" spans="1:23" x14ac:dyDescent="0.25">
      <c r="A26" s="27" t="s">
        <v>474</v>
      </c>
      <c r="B26" s="27" t="s">
        <v>170</v>
      </c>
      <c r="C26" s="27" t="s">
        <v>17</v>
      </c>
      <c r="D26" s="28">
        <v>2004</v>
      </c>
      <c r="E26" s="28">
        <v>2011</v>
      </c>
      <c r="F26" s="29" t="s">
        <v>1699</v>
      </c>
      <c r="G26" s="28">
        <v>528.94500000000005</v>
      </c>
      <c r="H26" s="7"/>
      <c r="K26" s="48">
        <v>2018</v>
      </c>
      <c r="L26" s="49">
        <f>COUNTIF($D$2:$D$2005,"2018")</f>
        <v>0</v>
      </c>
      <c r="M26" s="50">
        <f>COUNTIF($E$2:$E$2005,"2018")</f>
        <v>11</v>
      </c>
      <c r="N26" s="49">
        <f>COUNTIFS($F$2:$F$2006,"ACTIVE",$D$2:$D$2006,"2018")</f>
        <v>0</v>
      </c>
      <c r="U26" s="89"/>
      <c r="V26" s="82"/>
      <c r="W26" s="89"/>
    </row>
    <row r="27" spans="1:23" x14ac:dyDescent="0.25">
      <c r="A27" s="27" t="s">
        <v>476</v>
      </c>
      <c r="B27" s="27" t="s">
        <v>40</v>
      </c>
      <c r="C27" s="27" t="s">
        <v>36</v>
      </c>
      <c r="D27" s="28">
        <v>2003</v>
      </c>
      <c r="E27" s="28">
        <v>2004</v>
      </c>
      <c r="F27" s="29" t="s">
        <v>1699</v>
      </c>
      <c r="G27" s="28">
        <v>96.74</v>
      </c>
      <c r="H27" s="7"/>
      <c r="K27" s="48">
        <v>2019</v>
      </c>
      <c r="L27" s="49">
        <f>COUNTIF($D$2:$D$2005,"2019")</f>
        <v>4</v>
      </c>
      <c r="M27" s="50">
        <f>COUNTIF($E$2:$E$2005,"2019")</f>
        <v>10</v>
      </c>
      <c r="N27" s="49">
        <f>COUNTIFS($F$2:$F$2006,"ACTIVE",$D$2:$D$2006,"2019")</f>
        <v>1</v>
      </c>
      <c r="U27" s="89"/>
      <c r="V27" s="82"/>
      <c r="W27" s="89"/>
    </row>
    <row r="28" spans="1:23" x14ac:dyDescent="0.25">
      <c r="A28" s="27" t="s">
        <v>477</v>
      </c>
      <c r="B28" s="27" t="s">
        <v>74</v>
      </c>
      <c r="C28" s="27" t="s">
        <v>36</v>
      </c>
      <c r="D28" s="28">
        <v>2005</v>
      </c>
      <c r="E28" s="28">
        <v>2008</v>
      </c>
      <c r="F28" s="29" t="s">
        <v>1699</v>
      </c>
      <c r="G28" s="28">
        <v>104.38500000000001</v>
      </c>
      <c r="H28" s="7"/>
      <c r="K28" s="48">
        <v>2020</v>
      </c>
      <c r="L28" s="49">
        <f>COUNTIF($D$2:$D$2005,"2020")</f>
        <v>24</v>
      </c>
      <c r="M28" s="50">
        <f>COUNTIF($E$2:$E$2005,"2020")</f>
        <v>15</v>
      </c>
      <c r="N28" s="49">
        <f>COUNTIFS($F$2:$F$2006,"ACTIVE",$D$2:$D$2006,"2020")</f>
        <v>11</v>
      </c>
      <c r="U28" s="89"/>
      <c r="V28" s="82"/>
      <c r="W28" s="89"/>
    </row>
    <row r="29" spans="1:23" x14ac:dyDescent="0.25">
      <c r="A29" s="27" t="s">
        <v>478</v>
      </c>
      <c r="B29" s="27" t="s">
        <v>479</v>
      </c>
      <c r="C29" s="27" t="s">
        <v>36</v>
      </c>
      <c r="D29" s="28">
        <v>2007</v>
      </c>
      <c r="E29" s="28">
        <v>2008</v>
      </c>
      <c r="F29" s="29" t="s">
        <v>1699</v>
      </c>
      <c r="G29" s="28">
        <v>126.24</v>
      </c>
      <c r="H29" s="7"/>
      <c r="K29" s="48">
        <v>2021</v>
      </c>
      <c r="L29" s="49">
        <f>COUNTIF($D$2:$D$2005,"2021")</f>
        <v>24</v>
      </c>
      <c r="M29" s="50">
        <f>COUNTIF($E$2:$E$2005,"2021")</f>
        <v>25</v>
      </c>
      <c r="N29" s="49">
        <f>COUNTIFS($F$2:$F$2006,"ACTIVE",$D$2:$D$2006,"2021")</f>
        <v>8</v>
      </c>
      <c r="U29" s="89"/>
      <c r="V29" s="82"/>
      <c r="W29" s="82"/>
    </row>
    <row r="30" spans="1:23" x14ac:dyDescent="0.25">
      <c r="A30" s="27" t="s">
        <v>478</v>
      </c>
      <c r="B30" s="27" t="s">
        <v>230</v>
      </c>
      <c r="C30" s="27" t="s">
        <v>20</v>
      </c>
      <c r="D30" s="28">
        <v>2001</v>
      </c>
      <c r="E30" s="28">
        <v>2002</v>
      </c>
      <c r="F30" s="29" t="s">
        <v>1699</v>
      </c>
      <c r="G30" s="28">
        <v>60.72</v>
      </c>
      <c r="H30" s="7"/>
      <c r="K30" s="48">
        <v>2022</v>
      </c>
      <c r="L30" s="49">
        <f>COUNTIF($D$2:$D$2005,"2022")</f>
        <v>11</v>
      </c>
      <c r="M30" s="50">
        <f>COUNTIF($E$2:$E$2005,"2022")</f>
        <v>12</v>
      </c>
      <c r="N30" s="49">
        <f>COUNTIFS($F$2:$F$2006,"ACTIVE",$D$2:$D$2006,"2022")</f>
        <v>2</v>
      </c>
      <c r="U30" s="89"/>
      <c r="V30" s="82"/>
      <c r="W30" s="82"/>
    </row>
    <row r="31" spans="1:23" x14ac:dyDescent="0.25">
      <c r="A31" s="27" t="s">
        <v>480</v>
      </c>
      <c r="B31" s="27" t="s">
        <v>481</v>
      </c>
      <c r="C31" s="27" t="s">
        <v>27</v>
      </c>
      <c r="D31" s="28">
        <v>2006</v>
      </c>
      <c r="E31" s="28">
        <v>2012</v>
      </c>
      <c r="F31" s="29" t="s">
        <v>1699</v>
      </c>
      <c r="G31" s="28">
        <v>468.07</v>
      </c>
      <c r="H31" s="7"/>
      <c r="K31" s="48">
        <v>2023</v>
      </c>
      <c r="L31" s="49">
        <f>COUNTIF($D$2:$D$2005,"2023")</f>
        <v>6</v>
      </c>
      <c r="M31" s="50">
        <f>COUNTIF($E$2:$E$2005,"2023")</f>
        <v>16</v>
      </c>
      <c r="N31" s="49">
        <f>COUNTIFS($F$2:$F$2006,"ACTIVE",$D$2:$D$2006,"2023")</f>
        <v>5</v>
      </c>
      <c r="U31" s="89"/>
      <c r="V31" s="82"/>
      <c r="W31" s="82"/>
    </row>
    <row r="32" spans="1:23" x14ac:dyDescent="0.25">
      <c r="A32" s="27" t="s">
        <v>483</v>
      </c>
      <c r="B32" s="27" t="s">
        <v>484</v>
      </c>
      <c r="C32" s="27" t="s">
        <v>31</v>
      </c>
      <c r="D32" s="28">
        <v>2003</v>
      </c>
      <c r="E32" s="28">
        <v>2004</v>
      </c>
      <c r="F32" s="29" t="s">
        <v>1699</v>
      </c>
      <c r="G32" s="28">
        <v>37</v>
      </c>
      <c r="H32" s="7"/>
      <c r="K32" s="48">
        <v>2024</v>
      </c>
      <c r="L32" s="49">
        <f>COUNTIF($D$2:$D$2005,"2024")</f>
        <v>12</v>
      </c>
      <c r="M32" s="50">
        <f>COUNTIF($E$2:$E$2005,"2024")</f>
        <v>10</v>
      </c>
      <c r="N32" s="49">
        <f>COUNTIFS($F$2:$F$2006,"ACTIVE",$D$2:$D$2006,"2024")</f>
        <v>5</v>
      </c>
      <c r="U32" s="89"/>
    </row>
    <row r="33" spans="1:21" x14ac:dyDescent="0.25">
      <c r="A33" s="27" t="s">
        <v>485</v>
      </c>
      <c r="B33" s="27" t="s">
        <v>94</v>
      </c>
      <c r="C33" s="27" t="s">
        <v>27</v>
      </c>
      <c r="D33" s="28">
        <v>2002</v>
      </c>
      <c r="E33" s="28">
        <v>2011</v>
      </c>
      <c r="F33" s="29" t="s">
        <v>1699</v>
      </c>
      <c r="G33" s="28">
        <v>1122.69</v>
      </c>
      <c r="H33" s="7"/>
      <c r="K33" s="48">
        <v>2025</v>
      </c>
      <c r="L33" s="49">
        <f>COUNTIF($D$2:$D$2005,"2025")</f>
        <v>8</v>
      </c>
      <c r="M33" s="50">
        <f>COUNTIF($E$2:$E$2005,"2025")</f>
        <v>25</v>
      </c>
      <c r="N33" s="49">
        <f>COUNTIFS($F$2:$F$2006,"ACTIVE",$D$2:$D$2006,"2025")</f>
        <v>5</v>
      </c>
      <c r="U33" s="89"/>
    </row>
    <row r="34" spans="1:21" x14ac:dyDescent="0.25">
      <c r="A34" s="27" t="s">
        <v>485</v>
      </c>
      <c r="B34" s="27" t="s">
        <v>12</v>
      </c>
      <c r="C34" s="27" t="s">
        <v>36</v>
      </c>
      <c r="D34" s="28">
        <v>2013</v>
      </c>
      <c r="E34" s="28">
        <v>2015</v>
      </c>
      <c r="F34" s="29" t="s">
        <v>1699</v>
      </c>
      <c r="G34" s="28">
        <v>108.34</v>
      </c>
      <c r="H34" s="7"/>
      <c r="K34" s="48">
        <v>2026</v>
      </c>
      <c r="L34" s="49">
        <f>COUNTIF($D$2:$D$2005,"2026")</f>
        <v>1</v>
      </c>
      <c r="M34" s="50">
        <f>COUNTIF($E$2:$E$2005,"2026")</f>
        <v>4</v>
      </c>
      <c r="N34" s="49">
        <f>COUNTIFS($F$2:$F$2006,"ACTIVE",$D$2:$D$2006,"2026")</f>
        <v>1</v>
      </c>
      <c r="U34" s="89"/>
    </row>
    <row r="35" spans="1:21" x14ac:dyDescent="0.25">
      <c r="A35" s="27" t="s">
        <v>486</v>
      </c>
      <c r="B35" s="27" t="s">
        <v>308</v>
      </c>
      <c r="C35" s="27" t="s">
        <v>20</v>
      </c>
      <c r="D35" s="28">
        <v>2001</v>
      </c>
      <c r="E35" s="28">
        <v>2002</v>
      </c>
      <c r="F35" s="29" t="s">
        <v>1699</v>
      </c>
      <c r="G35" s="28">
        <v>6.47</v>
      </c>
      <c r="H35" s="7"/>
      <c r="K35" s="51" t="s">
        <v>50</v>
      </c>
      <c r="L35" s="52">
        <f>SUM(L5:L34)</f>
        <v>759</v>
      </c>
      <c r="M35" s="53">
        <f>SUM(M9:M34)</f>
        <v>644</v>
      </c>
      <c r="N35" s="52">
        <f>SUM(N5:N34)</f>
        <v>115</v>
      </c>
      <c r="U35" s="89"/>
    </row>
    <row r="36" spans="1:21" x14ac:dyDescent="0.25">
      <c r="A36" s="27" t="s">
        <v>487</v>
      </c>
      <c r="B36" s="27" t="s">
        <v>488</v>
      </c>
      <c r="C36" s="27" t="s">
        <v>20</v>
      </c>
      <c r="D36" s="28">
        <v>2002</v>
      </c>
      <c r="E36" s="28">
        <v>2002</v>
      </c>
      <c r="F36" s="29" t="s">
        <v>1699</v>
      </c>
      <c r="G36" s="28">
        <v>30</v>
      </c>
      <c r="H36" s="7"/>
      <c r="U36" s="5"/>
    </row>
    <row r="37" spans="1:21" x14ac:dyDescent="0.25">
      <c r="A37" s="27" t="s">
        <v>489</v>
      </c>
      <c r="B37" s="27" t="s">
        <v>92</v>
      </c>
      <c r="C37" s="27" t="s">
        <v>27</v>
      </c>
      <c r="D37" s="28">
        <v>1999</v>
      </c>
      <c r="E37" s="28">
        <v>2002</v>
      </c>
      <c r="F37" s="29" t="s">
        <v>1699</v>
      </c>
      <c r="G37" s="28">
        <v>187.5</v>
      </c>
      <c r="H37" s="7"/>
      <c r="U37" s="5"/>
    </row>
    <row r="38" spans="1:21" x14ac:dyDescent="0.25">
      <c r="A38" s="27" t="s">
        <v>490</v>
      </c>
      <c r="B38" s="27" t="s">
        <v>491</v>
      </c>
      <c r="C38" s="27" t="s">
        <v>31</v>
      </c>
      <c r="D38" s="28">
        <v>2007</v>
      </c>
      <c r="E38" s="28">
        <v>2010</v>
      </c>
      <c r="F38" s="29" t="s">
        <v>1699</v>
      </c>
      <c r="G38" s="28">
        <v>54.43</v>
      </c>
      <c r="H38" s="7"/>
      <c r="U38" s="5"/>
    </row>
    <row r="39" spans="1:21" x14ac:dyDescent="0.25">
      <c r="A39" s="27" t="s">
        <v>492</v>
      </c>
      <c r="B39" s="27" t="s">
        <v>493</v>
      </c>
      <c r="C39" s="27" t="s">
        <v>27</v>
      </c>
      <c r="D39" s="28">
        <v>2003</v>
      </c>
      <c r="E39" s="28">
        <v>2017</v>
      </c>
      <c r="F39" s="29" t="s">
        <v>1699</v>
      </c>
      <c r="G39" s="28">
        <v>316.86</v>
      </c>
      <c r="H39" s="7"/>
      <c r="K39" s="135" t="s">
        <v>1698</v>
      </c>
      <c r="L39" s="135"/>
      <c r="U39" s="5"/>
    </row>
    <row r="40" spans="1:21" x14ac:dyDescent="0.25">
      <c r="A40" s="27" t="s">
        <v>494</v>
      </c>
      <c r="B40" s="27" t="s">
        <v>495</v>
      </c>
      <c r="C40" s="27" t="s">
        <v>9</v>
      </c>
      <c r="D40" s="28">
        <v>2004</v>
      </c>
      <c r="E40" s="28">
        <v>2011</v>
      </c>
      <c r="F40" s="29" t="s">
        <v>1699</v>
      </c>
      <c r="G40" s="28">
        <v>1168.8800000000001</v>
      </c>
      <c r="H40" s="7"/>
      <c r="K40" s="54" t="s">
        <v>1689</v>
      </c>
      <c r="L40" s="55">
        <f>COUNTIF($F$2:$F$2005,"ACTIVE")</f>
        <v>115</v>
      </c>
      <c r="U40" s="5"/>
    </row>
    <row r="41" spans="1:21" x14ac:dyDescent="0.25">
      <c r="A41" s="20" t="s">
        <v>7</v>
      </c>
      <c r="B41" s="20" t="s">
        <v>8</v>
      </c>
      <c r="C41" s="20"/>
      <c r="D41" s="21">
        <v>2006</v>
      </c>
      <c r="E41" s="21"/>
      <c r="F41" s="23" t="s">
        <v>1689</v>
      </c>
      <c r="G41" s="21"/>
      <c r="H41" s="7"/>
      <c r="K41" s="54" t="s">
        <v>1700</v>
      </c>
      <c r="L41" s="55">
        <f>COUNTIF($F$2:$F$2005,"Inactive")</f>
        <v>644</v>
      </c>
      <c r="U41" s="5"/>
    </row>
    <row r="42" spans="1:21" x14ac:dyDescent="0.25">
      <c r="A42" s="27" t="s">
        <v>496</v>
      </c>
      <c r="B42" s="27" t="s">
        <v>89</v>
      </c>
      <c r="C42" s="27" t="s">
        <v>31</v>
      </c>
      <c r="D42" s="28">
        <v>2008</v>
      </c>
      <c r="E42" s="28">
        <v>2010</v>
      </c>
      <c r="F42" s="29" t="s">
        <v>1699</v>
      </c>
      <c r="G42" s="28">
        <v>47.274999999999999</v>
      </c>
      <c r="H42" s="7"/>
      <c r="K42" s="56" t="s">
        <v>50</v>
      </c>
      <c r="L42" s="57">
        <f>SUM(L40:L41)</f>
        <v>759</v>
      </c>
      <c r="U42" s="5"/>
    </row>
    <row r="43" spans="1:21" x14ac:dyDescent="0.25">
      <c r="A43" s="27" t="s">
        <v>497</v>
      </c>
      <c r="B43" s="27" t="s">
        <v>498</v>
      </c>
      <c r="C43" s="27" t="s">
        <v>20</v>
      </c>
      <c r="D43" s="28">
        <v>2001</v>
      </c>
      <c r="E43" s="28">
        <v>2001</v>
      </c>
      <c r="F43" s="29" t="s">
        <v>1699</v>
      </c>
      <c r="G43" s="28">
        <v>36</v>
      </c>
      <c r="H43" s="7"/>
    </row>
    <row r="44" spans="1:21" x14ac:dyDescent="0.25">
      <c r="A44" s="27" t="s">
        <v>499</v>
      </c>
      <c r="B44" s="27" t="s">
        <v>500</v>
      </c>
      <c r="C44" s="27" t="s">
        <v>36</v>
      </c>
      <c r="D44" s="28">
        <v>2005</v>
      </c>
      <c r="E44" s="28">
        <v>2008</v>
      </c>
      <c r="F44" s="29" t="s">
        <v>1699</v>
      </c>
      <c r="G44" s="28">
        <v>130.05500000000001</v>
      </c>
      <c r="H44" s="7"/>
    </row>
    <row r="45" spans="1:21" x14ac:dyDescent="0.25">
      <c r="A45" s="27" t="s">
        <v>501</v>
      </c>
      <c r="B45" s="27" t="s">
        <v>502</v>
      </c>
      <c r="C45" s="27" t="s">
        <v>9</v>
      </c>
      <c r="D45" s="28">
        <v>1999</v>
      </c>
      <c r="E45" s="28">
        <v>2024</v>
      </c>
      <c r="F45" s="29" t="s">
        <v>1699</v>
      </c>
      <c r="G45" s="28">
        <v>1735.7349999999999</v>
      </c>
      <c r="H45" s="7"/>
    </row>
    <row r="46" spans="1:21" x14ac:dyDescent="0.25">
      <c r="A46" s="27" t="s">
        <v>503</v>
      </c>
      <c r="B46" s="27" t="s">
        <v>278</v>
      </c>
      <c r="C46" s="27" t="s">
        <v>31</v>
      </c>
      <c r="D46" s="28">
        <v>2008</v>
      </c>
      <c r="E46" s="28">
        <v>2008</v>
      </c>
      <c r="F46" s="29" t="s">
        <v>1699</v>
      </c>
      <c r="G46" s="28">
        <v>62.38</v>
      </c>
      <c r="H46" s="7"/>
    </row>
    <row r="47" spans="1:21" x14ac:dyDescent="0.25">
      <c r="A47" s="27" t="s">
        <v>504</v>
      </c>
      <c r="B47" s="27" t="s">
        <v>12</v>
      </c>
      <c r="C47" s="27" t="s">
        <v>27</v>
      </c>
      <c r="D47" s="28">
        <v>2005</v>
      </c>
      <c r="E47" s="28">
        <v>2009</v>
      </c>
      <c r="F47" s="29" t="s">
        <v>1699</v>
      </c>
      <c r="G47" s="28">
        <v>377.17</v>
      </c>
      <c r="H47" s="7"/>
    </row>
    <row r="48" spans="1:21" x14ac:dyDescent="0.25">
      <c r="A48" s="27" t="s">
        <v>505</v>
      </c>
      <c r="B48" s="27" t="s">
        <v>506</v>
      </c>
      <c r="C48" s="27" t="s">
        <v>17</v>
      </c>
      <c r="D48" s="28">
        <v>2007</v>
      </c>
      <c r="E48" s="28">
        <v>2014</v>
      </c>
      <c r="F48" s="29" t="s">
        <v>1699</v>
      </c>
      <c r="G48" s="28">
        <v>699.44500000000005</v>
      </c>
      <c r="H48" s="7"/>
    </row>
    <row r="49" spans="1:8" x14ac:dyDescent="0.25">
      <c r="A49" s="27" t="s">
        <v>507</v>
      </c>
      <c r="B49" s="27" t="s">
        <v>92</v>
      </c>
      <c r="C49" s="27" t="s">
        <v>31</v>
      </c>
      <c r="D49" s="28">
        <v>2019</v>
      </c>
      <c r="E49" s="28">
        <v>2020</v>
      </c>
      <c r="F49" s="29" t="s">
        <v>1699</v>
      </c>
      <c r="G49" s="28">
        <v>51.68</v>
      </c>
      <c r="H49" s="7"/>
    </row>
    <row r="50" spans="1:8" x14ac:dyDescent="0.25">
      <c r="A50" s="20" t="s">
        <v>11</v>
      </c>
      <c r="B50" s="20" t="s">
        <v>12</v>
      </c>
      <c r="C50" s="20"/>
      <c r="D50" s="21">
        <v>1997</v>
      </c>
      <c r="E50" s="21"/>
      <c r="F50" s="23" t="s">
        <v>1689</v>
      </c>
      <c r="G50" s="21"/>
      <c r="H50" s="7"/>
    </row>
    <row r="51" spans="1:8" x14ac:dyDescent="0.25">
      <c r="A51" s="27" t="s">
        <v>508</v>
      </c>
      <c r="B51" s="27" t="s">
        <v>92</v>
      </c>
      <c r="C51" s="27" t="s">
        <v>6</v>
      </c>
      <c r="D51" s="28">
        <v>2001</v>
      </c>
      <c r="E51" s="28">
        <v>2002</v>
      </c>
      <c r="F51" s="29" t="s">
        <v>1699</v>
      </c>
      <c r="G51" s="28">
        <v>210.52</v>
      </c>
      <c r="H51" s="7"/>
    </row>
    <row r="52" spans="1:8" x14ac:dyDescent="0.25">
      <c r="A52" s="27" t="s">
        <v>509</v>
      </c>
      <c r="B52" s="27" t="s">
        <v>184</v>
      </c>
      <c r="C52" s="27" t="s">
        <v>20</v>
      </c>
      <c r="D52" s="28">
        <v>2002</v>
      </c>
      <c r="E52" s="28">
        <v>2004</v>
      </c>
      <c r="F52" s="29" t="s">
        <v>1699</v>
      </c>
      <c r="G52" s="28">
        <v>59.9</v>
      </c>
      <c r="H52" s="7"/>
    </row>
    <row r="53" spans="1:8" x14ac:dyDescent="0.25">
      <c r="A53" s="27" t="s">
        <v>13</v>
      </c>
      <c r="B53" s="27" t="s">
        <v>432</v>
      </c>
      <c r="C53" s="27" t="s">
        <v>20</v>
      </c>
      <c r="D53" s="28">
        <v>2002</v>
      </c>
      <c r="E53" s="28">
        <v>2002</v>
      </c>
      <c r="F53" s="29" t="s">
        <v>1699</v>
      </c>
      <c r="G53" s="28">
        <v>33.96</v>
      </c>
      <c r="H53" s="7"/>
    </row>
    <row r="54" spans="1:8" x14ac:dyDescent="0.25">
      <c r="A54" s="20" t="s">
        <v>13</v>
      </c>
      <c r="B54" s="20" t="s">
        <v>14</v>
      </c>
      <c r="C54" s="20"/>
      <c r="D54" s="21">
        <v>1999</v>
      </c>
      <c r="E54" s="21"/>
      <c r="F54" s="23" t="s">
        <v>1689</v>
      </c>
      <c r="G54" s="21"/>
      <c r="H54" s="7"/>
    </row>
    <row r="55" spans="1:8" x14ac:dyDescent="0.25">
      <c r="A55" s="27" t="s">
        <v>510</v>
      </c>
      <c r="B55" s="27" t="s">
        <v>64</v>
      </c>
      <c r="C55" s="27" t="s">
        <v>20</v>
      </c>
      <c r="D55" s="28">
        <v>2004</v>
      </c>
      <c r="E55" s="28">
        <v>2004</v>
      </c>
      <c r="F55" s="29" t="s">
        <v>1699</v>
      </c>
      <c r="G55" s="28">
        <v>30</v>
      </c>
      <c r="H55" s="7"/>
    </row>
    <row r="56" spans="1:8" x14ac:dyDescent="0.25">
      <c r="A56" s="27" t="s">
        <v>511</v>
      </c>
      <c r="B56" s="27" t="s">
        <v>94</v>
      </c>
      <c r="C56" s="27" t="s">
        <v>31</v>
      </c>
      <c r="D56" s="28">
        <v>2022</v>
      </c>
      <c r="E56" s="28">
        <v>2023</v>
      </c>
      <c r="F56" s="29" t="s">
        <v>1699</v>
      </c>
      <c r="G56" s="28">
        <v>60.59</v>
      </c>
      <c r="H56" s="7"/>
    </row>
    <row r="57" spans="1:8" x14ac:dyDescent="0.25">
      <c r="A57" s="20" t="s">
        <v>15</v>
      </c>
      <c r="B57" s="20" t="s">
        <v>16</v>
      </c>
      <c r="C57" s="20"/>
      <c r="D57" s="21">
        <v>2015</v>
      </c>
      <c r="E57" s="21"/>
      <c r="F57" s="23" t="s">
        <v>1689</v>
      </c>
      <c r="G57" s="21"/>
      <c r="H57" s="7"/>
    </row>
    <row r="58" spans="1:8" x14ac:dyDescent="0.25">
      <c r="A58" s="27" t="s">
        <v>512</v>
      </c>
      <c r="B58" s="27" t="s">
        <v>133</v>
      </c>
      <c r="C58" s="27" t="s">
        <v>27</v>
      </c>
      <c r="D58" s="28">
        <v>2007</v>
      </c>
      <c r="E58" s="28">
        <v>2019</v>
      </c>
      <c r="F58" s="29" t="s">
        <v>1699</v>
      </c>
      <c r="G58" s="28">
        <v>1116.1500000000001</v>
      </c>
      <c r="H58" s="7"/>
    </row>
    <row r="59" spans="1:8" x14ac:dyDescent="0.25">
      <c r="A59" s="27" t="s">
        <v>18</v>
      </c>
      <c r="B59" s="27" t="s">
        <v>19</v>
      </c>
      <c r="C59" s="118" t="s">
        <v>20</v>
      </c>
      <c r="D59" s="28">
        <v>2024</v>
      </c>
      <c r="E59" s="28">
        <v>2025</v>
      </c>
      <c r="F59" s="119" t="s">
        <v>1699</v>
      </c>
      <c r="G59" s="28">
        <v>33.74</v>
      </c>
      <c r="H59" s="7"/>
    </row>
    <row r="60" spans="1:8" x14ac:dyDescent="0.25">
      <c r="A60" s="20" t="s">
        <v>22</v>
      </c>
      <c r="B60" s="20" t="s">
        <v>23</v>
      </c>
      <c r="C60" s="20"/>
      <c r="D60" s="21">
        <v>2023</v>
      </c>
      <c r="E60" s="21"/>
      <c r="F60" s="23" t="s">
        <v>1689</v>
      </c>
      <c r="G60" s="21"/>
      <c r="H60" s="7"/>
    </row>
    <row r="61" spans="1:8" x14ac:dyDescent="0.25">
      <c r="A61" s="27" t="s">
        <v>513</v>
      </c>
      <c r="B61" s="27" t="s">
        <v>514</v>
      </c>
      <c r="C61" s="27" t="s">
        <v>20</v>
      </c>
      <c r="D61" s="28">
        <v>2009</v>
      </c>
      <c r="E61" s="28">
        <v>2009</v>
      </c>
      <c r="F61" s="29" t="s">
        <v>1699</v>
      </c>
      <c r="G61" s="28">
        <v>30</v>
      </c>
      <c r="H61" s="7"/>
    </row>
    <row r="62" spans="1:8" x14ac:dyDescent="0.25">
      <c r="A62" s="20" t="s">
        <v>25</v>
      </c>
      <c r="B62" s="20" t="s">
        <v>26</v>
      </c>
      <c r="C62" s="20"/>
      <c r="D62" s="21">
        <v>2011</v>
      </c>
      <c r="E62" s="21"/>
      <c r="F62" s="23" t="s">
        <v>1689</v>
      </c>
      <c r="G62" s="21"/>
      <c r="H62" s="7"/>
    </row>
    <row r="63" spans="1:8" x14ac:dyDescent="0.25">
      <c r="A63" s="27" t="s">
        <v>515</v>
      </c>
      <c r="B63" s="27" t="s">
        <v>516</v>
      </c>
      <c r="C63" s="27" t="s">
        <v>24</v>
      </c>
      <c r="D63" s="28">
        <v>2003</v>
      </c>
      <c r="E63" s="28">
        <v>2004</v>
      </c>
      <c r="F63" s="29" t="s">
        <v>1699</v>
      </c>
      <c r="G63" s="28">
        <v>126.56</v>
      </c>
      <c r="H63" s="7"/>
    </row>
    <row r="64" spans="1:8" x14ac:dyDescent="0.25">
      <c r="A64" s="27" t="s">
        <v>517</v>
      </c>
      <c r="B64" s="27" t="s">
        <v>518</v>
      </c>
      <c r="C64" s="27" t="s">
        <v>27</v>
      </c>
      <c r="D64" s="28">
        <v>2015</v>
      </c>
      <c r="E64" s="28">
        <v>2016</v>
      </c>
      <c r="F64" s="29" t="s">
        <v>1699</v>
      </c>
      <c r="G64" s="28">
        <v>436.92</v>
      </c>
      <c r="H64" s="7"/>
    </row>
    <row r="65" spans="1:8" x14ac:dyDescent="0.25">
      <c r="A65" s="27" t="s">
        <v>519</v>
      </c>
      <c r="B65" s="27" t="s">
        <v>520</v>
      </c>
      <c r="C65" s="27" t="s">
        <v>17</v>
      </c>
      <c r="D65" s="28">
        <v>2003</v>
      </c>
      <c r="E65" s="28">
        <v>2006</v>
      </c>
      <c r="F65" s="29" t="s">
        <v>1699</v>
      </c>
      <c r="G65" s="28">
        <v>663.64</v>
      </c>
      <c r="H65" s="7"/>
    </row>
    <row r="66" spans="1:8" x14ac:dyDescent="0.25">
      <c r="A66" s="27" t="s">
        <v>521</v>
      </c>
      <c r="B66" s="27" t="s">
        <v>89</v>
      </c>
      <c r="C66" s="27" t="s">
        <v>20</v>
      </c>
      <c r="D66" s="28">
        <v>2003</v>
      </c>
      <c r="E66" s="28">
        <v>2004</v>
      </c>
      <c r="F66" s="29" t="s">
        <v>1699</v>
      </c>
      <c r="G66" s="28">
        <v>34.07</v>
      </c>
      <c r="H66" s="7"/>
    </row>
    <row r="67" spans="1:8" x14ac:dyDescent="0.25">
      <c r="A67" s="20" t="s">
        <v>29</v>
      </c>
      <c r="B67" s="20" t="s">
        <v>30</v>
      </c>
      <c r="C67" s="20"/>
      <c r="D67" s="21">
        <v>2006</v>
      </c>
      <c r="E67" s="21"/>
      <c r="F67" s="23" t="s">
        <v>1689</v>
      </c>
      <c r="G67" s="21"/>
      <c r="H67" s="7"/>
    </row>
    <row r="68" spans="1:8" x14ac:dyDescent="0.25">
      <c r="A68" s="27" t="s">
        <v>522</v>
      </c>
      <c r="B68" s="27" t="s">
        <v>523</v>
      </c>
      <c r="C68" s="27" t="s">
        <v>6</v>
      </c>
      <c r="D68" s="28">
        <v>2000</v>
      </c>
      <c r="E68" s="28">
        <v>2005</v>
      </c>
      <c r="F68" s="29" t="s">
        <v>1699</v>
      </c>
      <c r="G68" s="28">
        <v>341.02</v>
      </c>
      <c r="H68" s="7"/>
    </row>
    <row r="69" spans="1:8" x14ac:dyDescent="0.25">
      <c r="A69" s="20" t="s">
        <v>32</v>
      </c>
      <c r="B69" s="20" t="s">
        <v>33</v>
      </c>
      <c r="C69" s="20"/>
      <c r="D69" s="21">
        <v>2014</v>
      </c>
      <c r="E69" s="21"/>
      <c r="F69" s="23" t="s">
        <v>1689</v>
      </c>
      <c r="G69" s="21"/>
      <c r="H69" s="7"/>
    </row>
    <row r="70" spans="1:8" x14ac:dyDescent="0.25">
      <c r="A70" s="27" t="s">
        <v>524</v>
      </c>
      <c r="B70" s="27" t="s">
        <v>525</v>
      </c>
      <c r="C70" s="27" t="s">
        <v>6</v>
      </c>
      <c r="D70" s="28">
        <v>2002</v>
      </c>
      <c r="E70" s="28">
        <v>2002</v>
      </c>
      <c r="F70" s="29" t="s">
        <v>1699</v>
      </c>
      <c r="G70" s="28">
        <v>138.96</v>
      </c>
      <c r="H70" s="7"/>
    </row>
    <row r="71" spans="1:8" x14ac:dyDescent="0.25">
      <c r="A71" s="27" t="s">
        <v>256</v>
      </c>
      <c r="B71" s="27" t="s">
        <v>99</v>
      </c>
      <c r="C71" s="27" t="s">
        <v>43</v>
      </c>
      <c r="D71" s="28">
        <v>2001</v>
      </c>
      <c r="E71" s="28">
        <v>2024</v>
      </c>
      <c r="F71" s="29" t="s">
        <v>1699</v>
      </c>
      <c r="G71" s="28">
        <v>1214.68</v>
      </c>
      <c r="H71" s="7"/>
    </row>
    <row r="72" spans="1:8" x14ac:dyDescent="0.25">
      <c r="A72" s="27" t="s">
        <v>526</v>
      </c>
      <c r="B72" s="27" t="s">
        <v>278</v>
      </c>
      <c r="C72" s="27" t="s">
        <v>9</v>
      </c>
      <c r="D72" s="28">
        <v>1999</v>
      </c>
      <c r="E72" s="28">
        <v>2010</v>
      </c>
      <c r="F72" s="29" t="s">
        <v>1699</v>
      </c>
      <c r="G72" s="28">
        <v>743.59</v>
      </c>
      <c r="H72" s="7"/>
    </row>
    <row r="73" spans="1:8" x14ac:dyDescent="0.25">
      <c r="A73" s="27" t="s">
        <v>527</v>
      </c>
      <c r="B73" s="27" t="s">
        <v>377</v>
      </c>
      <c r="C73" s="27" t="s">
        <v>27</v>
      </c>
      <c r="D73" s="28">
        <v>1999</v>
      </c>
      <c r="E73" s="28">
        <v>2003</v>
      </c>
      <c r="F73" s="29" t="s">
        <v>1699</v>
      </c>
      <c r="G73" s="28">
        <v>221.92</v>
      </c>
      <c r="H73" s="7"/>
    </row>
    <row r="74" spans="1:8" x14ac:dyDescent="0.25">
      <c r="A74" s="27" t="s">
        <v>527</v>
      </c>
      <c r="B74" s="27" t="s">
        <v>528</v>
      </c>
      <c r="C74" s="27" t="s">
        <v>6</v>
      </c>
      <c r="D74" s="28">
        <v>1999</v>
      </c>
      <c r="E74" s="28">
        <v>2002</v>
      </c>
      <c r="F74" s="29" t="s">
        <v>1699</v>
      </c>
      <c r="G74" s="28">
        <v>157.32</v>
      </c>
      <c r="H74" s="7"/>
    </row>
    <row r="75" spans="1:8" x14ac:dyDescent="0.25">
      <c r="A75" s="27" t="s">
        <v>529</v>
      </c>
      <c r="B75" s="27" t="s">
        <v>105</v>
      </c>
      <c r="C75" s="27" t="s">
        <v>36</v>
      </c>
      <c r="D75" s="28">
        <v>2007</v>
      </c>
      <c r="E75" s="28">
        <v>2012</v>
      </c>
      <c r="F75" s="29" t="s">
        <v>1699</v>
      </c>
      <c r="G75" s="28">
        <v>137.84</v>
      </c>
      <c r="H75" s="7"/>
    </row>
    <row r="76" spans="1:8" x14ac:dyDescent="0.25">
      <c r="A76" s="27" t="s">
        <v>530</v>
      </c>
      <c r="B76" s="27" t="s">
        <v>531</v>
      </c>
      <c r="C76" s="27" t="s">
        <v>27</v>
      </c>
      <c r="D76" s="28">
        <v>2004</v>
      </c>
      <c r="E76" s="28">
        <v>2021</v>
      </c>
      <c r="F76" s="29" t="s">
        <v>1699</v>
      </c>
      <c r="G76" s="28">
        <v>409.91</v>
      </c>
      <c r="H76" s="7"/>
    </row>
    <row r="77" spans="1:8" x14ac:dyDescent="0.25">
      <c r="A77" s="27" t="s">
        <v>532</v>
      </c>
      <c r="B77" s="27" t="s">
        <v>424</v>
      </c>
      <c r="C77" s="27" t="s">
        <v>20</v>
      </c>
      <c r="D77" s="28">
        <v>2006</v>
      </c>
      <c r="E77" s="28">
        <v>2006</v>
      </c>
      <c r="F77" s="29" t="s">
        <v>1699</v>
      </c>
      <c r="G77" s="28">
        <v>30</v>
      </c>
      <c r="H77" s="7"/>
    </row>
    <row r="78" spans="1:8" x14ac:dyDescent="0.25">
      <c r="A78" s="27" t="s">
        <v>533</v>
      </c>
      <c r="B78" s="27" t="s">
        <v>105</v>
      </c>
      <c r="C78" s="27" t="s">
        <v>27</v>
      </c>
      <c r="D78" s="28">
        <v>2008</v>
      </c>
      <c r="E78" s="28">
        <v>2013</v>
      </c>
      <c r="F78" s="29" t="s">
        <v>1699</v>
      </c>
      <c r="G78" s="28">
        <v>543.19000000000005</v>
      </c>
      <c r="H78" s="7"/>
    </row>
    <row r="79" spans="1:8" x14ac:dyDescent="0.25">
      <c r="A79" s="27" t="s">
        <v>534</v>
      </c>
      <c r="B79" s="27" t="s">
        <v>278</v>
      </c>
      <c r="C79" s="27" t="s">
        <v>31</v>
      </c>
      <c r="D79" s="28">
        <v>2004</v>
      </c>
      <c r="E79" s="28">
        <v>2004</v>
      </c>
      <c r="F79" s="29" t="s">
        <v>1699</v>
      </c>
      <c r="G79" s="28">
        <v>65.78</v>
      </c>
      <c r="H79" s="7"/>
    </row>
    <row r="80" spans="1:8" x14ac:dyDescent="0.25">
      <c r="A80" s="27" t="s">
        <v>258</v>
      </c>
      <c r="B80" s="27" t="s">
        <v>72</v>
      </c>
      <c r="C80" s="27" t="s">
        <v>36</v>
      </c>
      <c r="D80" s="28">
        <v>1999</v>
      </c>
      <c r="E80" s="28">
        <v>2011</v>
      </c>
      <c r="F80" s="29" t="s">
        <v>1699</v>
      </c>
      <c r="G80" s="28">
        <v>124.06</v>
      </c>
      <c r="H80" s="7"/>
    </row>
    <row r="81" spans="1:8" x14ac:dyDescent="0.25">
      <c r="A81" s="27" t="s">
        <v>536</v>
      </c>
      <c r="B81" s="27" t="s">
        <v>114</v>
      </c>
      <c r="C81" s="27" t="s">
        <v>20</v>
      </c>
      <c r="D81" s="28">
        <v>2001</v>
      </c>
      <c r="E81" s="28">
        <v>2001</v>
      </c>
      <c r="F81" s="29" t="s">
        <v>1699</v>
      </c>
      <c r="G81" s="28">
        <v>20.16</v>
      </c>
      <c r="H81" s="7"/>
    </row>
    <row r="82" spans="1:8" x14ac:dyDescent="0.25">
      <c r="A82" s="27" t="s">
        <v>537</v>
      </c>
      <c r="B82" s="27" t="s">
        <v>105</v>
      </c>
      <c r="C82" s="27" t="s">
        <v>20</v>
      </c>
      <c r="D82" s="28">
        <v>2010</v>
      </c>
      <c r="E82" s="28">
        <v>2010</v>
      </c>
      <c r="F82" s="29" t="s">
        <v>1699</v>
      </c>
      <c r="G82" s="28">
        <v>34.1</v>
      </c>
      <c r="H82" s="7"/>
    </row>
    <row r="83" spans="1:8" x14ac:dyDescent="0.25">
      <c r="A83" s="20" t="s">
        <v>34</v>
      </c>
      <c r="B83" s="20" t="s">
        <v>35</v>
      </c>
      <c r="C83" s="20"/>
      <c r="D83" s="21">
        <v>2022</v>
      </c>
      <c r="E83" s="21"/>
      <c r="F83" s="23" t="s">
        <v>1689</v>
      </c>
      <c r="G83" s="21"/>
      <c r="H83" s="7"/>
    </row>
    <row r="84" spans="1:8" x14ac:dyDescent="0.25">
      <c r="A84" s="27" t="s">
        <v>538</v>
      </c>
      <c r="B84" s="27" t="s">
        <v>94</v>
      </c>
      <c r="C84" s="27" t="s">
        <v>36</v>
      </c>
      <c r="D84" s="28">
        <v>2000</v>
      </c>
      <c r="E84" s="28">
        <v>2004</v>
      </c>
      <c r="F84" s="29" t="s">
        <v>1699</v>
      </c>
      <c r="G84" s="28">
        <v>103.65</v>
      </c>
      <c r="H84" s="7"/>
    </row>
    <row r="85" spans="1:8" x14ac:dyDescent="0.25">
      <c r="A85" s="27" t="s">
        <v>37</v>
      </c>
      <c r="B85" s="27" t="s">
        <v>539</v>
      </c>
      <c r="C85" s="27" t="s">
        <v>27</v>
      </c>
      <c r="D85" s="28">
        <v>2001</v>
      </c>
      <c r="E85" s="28">
        <v>2004</v>
      </c>
      <c r="F85" s="29" t="s">
        <v>1699</v>
      </c>
      <c r="G85" s="28">
        <v>489.1</v>
      </c>
      <c r="H85" s="7"/>
    </row>
    <row r="86" spans="1:8" x14ac:dyDescent="0.25">
      <c r="A86" s="27" t="s">
        <v>37</v>
      </c>
      <c r="B86" s="27" t="s">
        <v>541</v>
      </c>
      <c r="C86" s="27" t="s">
        <v>6</v>
      </c>
      <c r="D86" s="28">
        <v>2005</v>
      </c>
      <c r="E86" s="28">
        <v>2017</v>
      </c>
      <c r="F86" s="29" t="s">
        <v>1699</v>
      </c>
      <c r="G86" s="28">
        <v>287.40499999999997</v>
      </c>
      <c r="H86" s="7"/>
    </row>
    <row r="87" spans="1:8" x14ac:dyDescent="0.25">
      <c r="A87" s="27" t="s">
        <v>37</v>
      </c>
      <c r="B87" s="27" t="s">
        <v>92</v>
      </c>
      <c r="C87" s="27" t="s">
        <v>31</v>
      </c>
      <c r="D87" s="28">
        <v>2001</v>
      </c>
      <c r="E87" s="28">
        <v>2001</v>
      </c>
      <c r="F87" s="29" t="s">
        <v>1699</v>
      </c>
      <c r="G87" s="28">
        <v>19.59</v>
      </c>
      <c r="H87" s="7"/>
    </row>
    <row r="88" spans="1:8" x14ac:dyDescent="0.25">
      <c r="A88" s="20" t="s">
        <v>37</v>
      </c>
      <c r="B88" s="20" t="s">
        <v>38</v>
      </c>
      <c r="C88" s="20"/>
      <c r="D88" s="21">
        <v>2006</v>
      </c>
      <c r="E88" s="21"/>
      <c r="F88" s="23" t="s">
        <v>1689</v>
      </c>
      <c r="G88" s="21"/>
      <c r="H88" s="7"/>
    </row>
    <row r="89" spans="1:8" x14ac:dyDescent="0.25">
      <c r="A89" s="27" t="s">
        <v>542</v>
      </c>
      <c r="B89" s="27" t="s">
        <v>135</v>
      </c>
      <c r="C89" s="27" t="s">
        <v>17</v>
      </c>
      <c r="D89" s="28">
        <v>2000</v>
      </c>
      <c r="E89" s="28">
        <v>2013</v>
      </c>
      <c r="F89" s="29" t="s">
        <v>1699</v>
      </c>
      <c r="G89" s="28">
        <v>1613.23</v>
      </c>
      <c r="H89" s="7"/>
    </row>
    <row r="90" spans="1:8" x14ac:dyDescent="0.25">
      <c r="A90" s="27" t="s">
        <v>123</v>
      </c>
      <c r="B90" s="27" t="s">
        <v>42</v>
      </c>
      <c r="C90" s="27" t="s">
        <v>20</v>
      </c>
      <c r="D90" s="28">
        <v>2009</v>
      </c>
      <c r="E90" s="28">
        <v>2009</v>
      </c>
      <c r="F90" s="29" t="s">
        <v>1699</v>
      </c>
      <c r="G90" s="28">
        <v>32.75</v>
      </c>
      <c r="H90" s="7"/>
    </row>
    <row r="91" spans="1:8" x14ac:dyDescent="0.25">
      <c r="A91" s="27" t="s">
        <v>543</v>
      </c>
      <c r="B91" s="27" t="s">
        <v>12</v>
      </c>
      <c r="C91" s="27" t="s">
        <v>6</v>
      </c>
      <c r="D91" s="28">
        <v>1999</v>
      </c>
      <c r="E91" s="28">
        <v>2003</v>
      </c>
      <c r="F91" s="29" t="s">
        <v>1699</v>
      </c>
      <c r="G91" s="28">
        <v>252.28</v>
      </c>
      <c r="H91" s="7"/>
    </row>
    <row r="92" spans="1:8" x14ac:dyDescent="0.25">
      <c r="A92" s="27" t="s">
        <v>545</v>
      </c>
      <c r="B92" s="27" t="s">
        <v>546</v>
      </c>
      <c r="C92" s="27" t="s">
        <v>6</v>
      </c>
      <c r="D92" s="28">
        <v>2006</v>
      </c>
      <c r="E92" s="28">
        <v>2012</v>
      </c>
      <c r="F92" s="29" t="s">
        <v>1699</v>
      </c>
      <c r="G92" s="28">
        <v>198.29499999999999</v>
      </c>
      <c r="H92" s="7"/>
    </row>
    <row r="93" spans="1:8" x14ac:dyDescent="0.25">
      <c r="A93" s="27" t="s">
        <v>547</v>
      </c>
      <c r="B93" s="27" t="s">
        <v>105</v>
      </c>
      <c r="C93" s="27" t="s">
        <v>6</v>
      </c>
      <c r="D93" s="28">
        <v>2013</v>
      </c>
      <c r="E93" s="28">
        <v>2022</v>
      </c>
      <c r="F93" s="29" t="s">
        <v>1699</v>
      </c>
      <c r="G93" s="28">
        <v>205</v>
      </c>
      <c r="H93" s="7"/>
    </row>
    <row r="94" spans="1:8" x14ac:dyDescent="0.25">
      <c r="A94" s="27" t="s">
        <v>548</v>
      </c>
      <c r="B94" s="27" t="s">
        <v>40</v>
      </c>
      <c r="C94" s="27" t="s">
        <v>9</v>
      </c>
      <c r="D94" s="28">
        <v>2006</v>
      </c>
      <c r="E94" s="28">
        <v>2010</v>
      </c>
      <c r="F94" s="29" t="s">
        <v>1699</v>
      </c>
      <c r="G94" s="28">
        <v>1110.82</v>
      </c>
      <c r="H94" s="7"/>
    </row>
    <row r="95" spans="1:8" x14ac:dyDescent="0.25">
      <c r="A95" s="27" t="s">
        <v>261</v>
      </c>
      <c r="B95" s="27" t="s">
        <v>550</v>
      </c>
      <c r="C95" s="27" t="s">
        <v>43</v>
      </c>
      <c r="D95" s="28">
        <v>2001</v>
      </c>
      <c r="E95" s="28">
        <v>2012</v>
      </c>
      <c r="F95" s="29" t="s">
        <v>1699</v>
      </c>
      <c r="G95" s="28">
        <v>2693.7049999999999</v>
      </c>
      <c r="H95" s="7"/>
    </row>
    <row r="96" spans="1:8" x14ac:dyDescent="0.25">
      <c r="A96" s="20" t="s">
        <v>39</v>
      </c>
      <c r="B96" s="20" t="s">
        <v>40</v>
      </c>
      <c r="C96" s="20"/>
      <c r="D96" s="21">
        <v>2000</v>
      </c>
      <c r="E96" s="21"/>
      <c r="F96" s="23" t="s">
        <v>1689</v>
      </c>
      <c r="G96" s="21"/>
      <c r="H96" s="7"/>
    </row>
    <row r="97" spans="1:8" x14ac:dyDescent="0.25">
      <c r="A97" s="27" t="s">
        <v>552</v>
      </c>
      <c r="B97" s="27" t="s">
        <v>553</v>
      </c>
      <c r="C97" s="27" t="s">
        <v>27</v>
      </c>
      <c r="D97" s="28">
        <v>2003</v>
      </c>
      <c r="E97" s="28">
        <v>2012</v>
      </c>
      <c r="F97" s="29" t="s">
        <v>1699</v>
      </c>
      <c r="G97" s="28">
        <v>479.34</v>
      </c>
      <c r="H97" s="7"/>
    </row>
    <row r="98" spans="1:8" x14ac:dyDescent="0.25">
      <c r="A98" s="27" t="s">
        <v>554</v>
      </c>
      <c r="B98" s="27" t="s">
        <v>274</v>
      </c>
      <c r="C98" s="27" t="s">
        <v>6</v>
      </c>
      <c r="D98" s="28">
        <v>2006</v>
      </c>
      <c r="E98" s="28">
        <v>2023</v>
      </c>
      <c r="F98" s="29" t="s">
        <v>1699</v>
      </c>
      <c r="G98" s="28">
        <v>289.40499999999997</v>
      </c>
      <c r="H98" s="7"/>
    </row>
    <row r="99" spans="1:8" x14ac:dyDescent="0.25">
      <c r="A99" s="27" t="s">
        <v>554</v>
      </c>
      <c r="B99" s="27" t="s">
        <v>111</v>
      </c>
      <c r="C99" s="27" t="s">
        <v>31</v>
      </c>
      <c r="D99" s="28">
        <v>2001</v>
      </c>
      <c r="E99" s="28">
        <v>2002</v>
      </c>
      <c r="F99" s="29" t="s">
        <v>1699</v>
      </c>
      <c r="G99" s="28">
        <v>57.27</v>
      </c>
      <c r="H99" s="7"/>
    </row>
    <row r="100" spans="1:8" x14ac:dyDescent="0.25">
      <c r="A100" s="20" t="s">
        <v>41</v>
      </c>
      <c r="B100" s="20" t="s">
        <v>42</v>
      </c>
      <c r="C100" s="20"/>
      <c r="D100" s="21">
        <v>2011</v>
      </c>
      <c r="E100" s="21"/>
      <c r="F100" s="23" t="s">
        <v>1689</v>
      </c>
      <c r="G100" s="21"/>
      <c r="H100" s="7"/>
    </row>
    <row r="101" spans="1:8" x14ac:dyDescent="0.25">
      <c r="A101" s="27" t="s">
        <v>555</v>
      </c>
      <c r="B101" s="27" t="s">
        <v>196</v>
      </c>
      <c r="C101" s="27" t="s">
        <v>20</v>
      </c>
      <c r="D101" s="28">
        <v>2001</v>
      </c>
      <c r="E101" s="28">
        <v>2001</v>
      </c>
      <c r="F101" s="29" t="s">
        <v>1699</v>
      </c>
      <c r="G101" s="28">
        <v>12.82</v>
      </c>
      <c r="H101" s="7"/>
    </row>
    <row r="102" spans="1:8" x14ac:dyDescent="0.25">
      <c r="A102" s="27" t="s">
        <v>157</v>
      </c>
      <c r="B102" s="27" t="s">
        <v>19</v>
      </c>
      <c r="C102" s="27" t="s">
        <v>24</v>
      </c>
      <c r="D102" s="28">
        <v>1999</v>
      </c>
      <c r="E102" s="28">
        <v>2001</v>
      </c>
      <c r="F102" s="29" t="s">
        <v>1699</v>
      </c>
      <c r="G102" s="28">
        <v>61.5</v>
      </c>
      <c r="H102" s="7"/>
    </row>
    <row r="103" spans="1:8" x14ac:dyDescent="0.25">
      <c r="A103" s="27" t="s">
        <v>44</v>
      </c>
      <c r="B103" s="27" t="s">
        <v>45</v>
      </c>
      <c r="C103" s="27" t="s">
        <v>27</v>
      </c>
      <c r="D103" s="28">
        <v>2001</v>
      </c>
      <c r="E103" s="28">
        <v>2004</v>
      </c>
      <c r="F103" s="29" t="s">
        <v>1699</v>
      </c>
      <c r="G103" s="28">
        <v>325.33999999999997</v>
      </c>
      <c r="H103" s="7"/>
    </row>
    <row r="104" spans="1:8" x14ac:dyDescent="0.25">
      <c r="A104" s="20" t="s">
        <v>44</v>
      </c>
      <c r="B104" s="20" t="s">
        <v>45</v>
      </c>
      <c r="C104" s="20"/>
      <c r="D104" s="21">
        <v>2002</v>
      </c>
      <c r="E104" s="21"/>
      <c r="F104" s="23" t="s">
        <v>1689</v>
      </c>
      <c r="G104" s="21"/>
      <c r="H104" s="7"/>
    </row>
    <row r="105" spans="1:8" x14ac:dyDescent="0.25">
      <c r="A105" s="27" t="s">
        <v>557</v>
      </c>
      <c r="B105" s="27" t="s">
        <v>294</v>
      </c>
      <c r="C105" s="27" t="s">
        <v>6</v>
      </c>
      <c r="D105" s="28">
        <v>2020</v>
      </c>
      <c r="E105" s="28">
        <v>2025</v>
      </c>
      <c r="F105" s="29" t="s">
        <v>1699</v>
      </c>
      <c r="G105" s="28">
        <v>249.94</v>
      </c>
      <c r="H105" s="7"/>
    </row>
    <row r="106" spans="1:8" x14ac:dyDescent="0.25">
      <c r="A106" s="27" t="s">
        <v>557</v>
      </c>
      <c r="B106" s="27" t="s">
        <v>558</v>
      </c>
      <c r="C106" s="27" t="s">
        <v>36</v>
      </c>
      <c r="D106" s="28">
        <v>2014</v>
      </c>
      <c r="E106" s="28">
        <v>2017</v>
      </c>
      <c r="F106" s="29" t="s">
        <v>1699</v>
      </c>
      <c r="G106" s="28">
        <v>87.25</v>
      </c>
      <c r="H106" s="7"/>
    </row>
    <row r="107" spans="1:8" x14ac:dyDescent="0.25">
      <c r="A107" s="27" t="s">
        <v>559</v>
      </c>
      <c r="B107" s="27" t="s">
        <v>560</v>
      </c>
      <c r="C107" s="27" t="s">
        <v>6</v>
      </c>
      <c r="D107" s="28">
        <v>2019</v>
      </c>
      <c r="E107" s="28">
        <v>2021</v>
      </c>
      <c r="F107" s="29" t="s">
        <v>1699</v>
      </c>
      <c r="G107" s="28">
        <v>211.54499999999999</v>
      </c>
      <c r="H107" s="7"/>
    </row>
    <row r="108" spans="1:8" x14ac:dyDescent="0.25">
      <c r="A108" s="27" t="s">
        <v>561</v>
      </c>
      <c r="B108" s="27" t="s">
        <v>264</v>
      </c>
      <c r="C108" s="27" t="s">
        <v>31</v>
      </c>
      <c r="D108" s="28">
        <v>2010</v>
      </c>
      <c r="E108" s="28">
        <v>2011</v>
      </c>
      <c r="F108" s="29" t="s">
        <v>1699</v>
      </c>
      <c r="G108" s="28">
        <v>61</v>
      </c>
      <c r="H108" s="7"/>
    </row>
    <row r="109" spans="1:8" x14ac:dyDescent="0.25">
      <c r="A109" s="27" t="s">
        <v>562</v>
      </c>
      <c r="B109" s="27" t="s">
        <v>434</v>
      </c>
      <c r="C109" s="27" t="s">
        <v>20</v>
      </c>
      <c r="D109" s="28">
        <v>2002</v>
      </c>
      <c r="E109" s="28">
        <v>2002</v>
      </c>
      <c r="F109" s="29" t="s">
        <v>1699</v>
      </c>
      <c r="G109" s="28">
        <v>31</v>
      </c>
      <c r="H109" s="7"/>
    </row>
    <row r="110" spans="1:8" x14ac:dyDescent="0.25">
      <c r="A110" s="27" t="s">
        <v>563</v>
      </c>
      <c r="B110" s="27" t="s">
        <v>92</v>
      </c>
      <c r="C110" s="27" t="s">
        <v>20</v>
      </c>
      <c r="D110" s="28">
        <v>2001</v>
      </c>
      <c r="E110" s="28">
        <v>2001</v>
      </c>
      <c r="F110" s="29" t="s">
        <v>1699</v>
      </c>
      <c r="G110" s="28">
        <v>2.3199999999999998</v>
      </c>
      <c r="H110" s="7"/>
    </row>
    <row r="111" spans="1:8" x14ac:dyDescent="0.25">
      <c r="A111" s="27" t="s">
        <v>564</v>
      </c>
      <c r="B111" s="27" t="s">
        <v>234</v>
      </c>
      <c r="C111" s="27" t="s">
        <v>17</v>
      </c>
      <c r="D111" s="28">
        <v>2001</v>
      </c>
      <c r="E111" s="28">
        <v>2006</v>
      </c>
      <c r="F111" s="29" t="s">
        <v>1699</v>
      </c>
      <c r="G111" s="28">
        <v>714.09500000000003</v>
      </c>
      <c r="H111" s="7"/>
    </row>
    <row r="112" spans="1:8" x14ac:dyDescent="0.25">
      <c r="A112" s="27" t="s">
        <v>565</v>
      </c>
      <c r="B112" s="27" t="s">
        <v>133</v>
      </c>
      <c r="C112" s="27" t="s">
        <v>9</v>
      </c>
      <c r="D112" s="28">
        <v>2000</v>
      </c>
      <c r="E112" s="28">
        <v>2018</v>
      </c>
      <c r="F112" s="29" t="s">
        <v>1699</v>
      </c>
      <c r="G112" s="28">
        <v>3049.35</v>
      </c>
      <c r="H112" s="7"/>
    </row>
    <row r="113" spans="1:8" x14ac:dyDescent="0.25">
      <c r="A113" s="27" t="s">
        <v>566</v>
      </c>
      <c r="B113" s="27" t="s">
        <v>103</v>
      </c>
      <c r="C113" s="27" t="s">
        <v>43</v>
      </c>
      <c r="D113" s="28">
        <v>2003</v>
      </c>
      <c r="E113" s="28">
        <v>2016</v>
      </c>
      <c r="F113" s="29" t="s">
        <v>1699</v>
      </c>
      <c r="G113" s="28">
        <v>1167.415</v>
      </c>
      <c r="H113" s="7"/>
    </row>
    <row r="114" spans="1:8" x14ac:dyDescent="0.25">
      <c r="A114" s="27" t="s">
        <v>567</v>
      </c>
      <c r="B114" s="27" t="s">
        <v>568</v>
      </c>
      <c r="C114" s="27" t="s">
        <v>31</v>
      </c>
      <c r="D114" s="28">
        <v>2009</v>
      </c>
      <c r="E114" s="28">
        <v>2010</v>
      </c>
      <c r="F114" s="29" t="s">
        <v>1699</v>
      </c>
      <c r="G114" s="28">
        <v>57</v>
      </c>
      <c r="H114" s="7"/>
    </row>
    <row r="115" spans="1:8" x14ac:dyDescent="0.25">
      <c r="A115" s="27" t="s">
        <v>569</v>
      </c>
      <c r="B115" s="27" t="s">
        <v>570</v>
      </c>
      <c r="C115" s="27" t="s">
        <v>20</v>
      </c>
      <c r="D115" s="28">
        <v>2009</v>
      </c>
      <c r="E115" s="28">
        <v>2010</v>
      </c>
      <c r="F115" s="29" t="s">
        <v>1699</v>
      </c>
      <c r="G115" s="28">
        <v>30.25</v>
      </c>
      <c r="H115" s="7"/>
    </row>
    <row r="116" spans="1:8" x14ac:dyDescent="0.25">
      <c r="A116" s="27" t="s">
        <v>571</v>
      </c>
      <c r="B116" s="27" t="s">
        <v>301</v>
      </c>
      <c r="C116" s="27" t="s">
        <v>6</v>
      </c>
      <c r="D116" s="28">
        <v>1999</v>
      </c>
      <c r="E116" s="28">
        <v>2003</v>
      </c>
      <c r="F116" s="29" t="s">
        <v>1699</v>
      </c>
      <c r="G116" s="28">
        <v>195.68</v>
      </c>
      <c r="H116" s="7"/>
    </row>
    <row r="117" spans="1:8" x14ac:dyDescent="0.25">
      <c r="A117" s="27" t="s">
        <v>572</v>
      </c>
      <c r="B117" s="27" t="s">
        <v>573</v>
      </c>
      <c r="C117" s="27" t="s">
        <v>27</v>
      </c>
      <c r="D117" s="28">
        <v>2004</v>
      </c>
      <c r="E117" s="28">
        <v>2008</v>
      </c>
      <c r="F117" s="29" t="s">
        <v>1699</v>
      </c>
      <c r="G117" s="28">
        <v>347.31</v>
      </c>
      <c r="H117" s="7"/>
    </row>
    <row r="118" spans="1:8" x14ac:dyDescent="0.25">
      <c r="A118" s="20" t="s">
        <v>46</v>
      </c>
      <c r="B118" s="20" t="s">
        <v>47</v>
      </c>
      <c r="C118" s="20"/>
      <c r="D118" s="21">
        <v>2020</v>
      </c>
      <c r="E118" s="21"/>
      <c r="F118" s="23" t="s">
        <v>1689</v>
      </c>
      <c r="G118" s="21"/>
      <c r="H118" s="7"/>
    </row>
    <row r="119" spans="1:8" x14ac:dyDescent="0.25">
      <c r="A119" s="27" t="s">
        <v>574</v>
      </c>
      <c r="B119" s="27" t="s">
        <v>109</v>
      </c>
      <c r="C119" s="27" t="s">
        <v>27</v>
      </c>
      <c r="D119" s="28">
        <v>2007</v>
      </c>
      <c r="E119" s="28">
        <v>2010</v>
      </c>
      <c r="F119" s="29" t="s">
        <v>1699</v>
      </c>
      <c r="G119" s="28">
        <v>521.77</v>
      </c>
      <c r="H119" s="7"/>
    </row>
    <row r="120" spans="1:8" x14ac:dyDescent="0.25">
      <c r="A120" s="27" t="s">
        <v>48</v>
      </c>
      <c r="B120" s="27" t="s">
        <v>49</v>
      </c>
      <c r="C120" s="118" t="s">
        <v>20</v>
      </c>
      <c r="D120" s="28">
        <v>2024</v>
      </c>
      <c r="E120" s="28">
        <v>2025</v>
      </c>
      <c r="F120" s="119" t="s">
        <v>1699</v>
      </c>
      <c r="G120" s="28">
        <v>36.32</v>
      </c>
      <c r="H120" s="7"/>
    </row>
    <row r="121" spans="1:8" x14ac:dyDescent="0.25">
      <c r="A121" s="27" t="s">
        <v>575</v>
      </c>
      <c r="B121" s="27" t="s">
        <v>577</v>
      </c>
      <c r="C121" s="27" t="s">
        <v>6</v>
      </c>
      <c r="D121" s="28">
        <v>2012</v>
      </c>
      <c r="E121" s="28">
        <v>2019</v>
      </c>
      <c r="F121" s="29" t="s">
        <v>1699</v>
      </c>
      <c r="G121" s="28">
        <v>279.16000000000003</v>
      </c>
      <c r="H121" s="7"/>
    </row>
    <row r="122" spans="1:8" x14ac:dyDescent="0.25">
      <c r="A122" s="27" t="s">
        <v>575</v>
      </c>
      <c r="B122" s="27" t="s">
        <v>576</v>
      </c>
      <c r="C122" s="27" t="s">
        <v>36</v>
      </c>
      <c r="D122" s="28">
        <v>2000</v>
      </c>
      <c r="E122" s="28">
        <v>2005</v>
      </c>
      <c r="F122" s="29" t="s">
        <v>1699</v>
      </c>
      <c r="G122" s="28">
        <v>130</v>
      </c>
      <c r="H122" s="7"/>
    </row>
    <row r="123" spans="1:8" x14ac:dyDescent="0.25">
      <c r="A123" s="27" t="s">
        <v>579</v>
      </c>
      <c r="B123" s="27" t="s">
        <v>164</v>
      </c>
      <c r="C123" s="27" t="s">
        <v>27</v>
      </c>
      <c r="D123" s="28">
        <v>2011</v>
      </c>
      <c r="E123" s="28">
        <v>2024</v>
      </c>
      <c r="F123" s="29" t="s">
        <v>1699</v>
      </c>
      <c r="G123" s="28">
        <v>451.28</v>
      </c>
      <c r="H123" s="7"/>
    </row>
    <row r="124" spans="1:8" x14ac:dyDescent="0.25">
      <c r="A124" s="27" t="s">
        <v>581</v>
      </c>
      <c r="B124" s="27" t="s">
        <v>582</v>
      </c>
      <c r="C124" s="27" t="s">
        <v>31</v>
      </c>
      <c r="D124" s="28">
        <v>2006</v>
      </c>
      <c r="E124" s="28">
        <v>2007</v>
      </c>
      <c r="F124" s="29" t="s">
        <v>1699</v>
      </c>
      <c r="G124" s="28">
        <v>61.43</v>
      </c>
      <c r="H124" s="7"/>
    </row>
    <row r="125" spans="1:8" x14ac:dyDescent="0.25">
      <c r="A125" s="27" t="s">
        <v>583</v>
      </c>
      <c r="B125" s="27" t="s">
        <v>206</v>
      </c>
      <c r="C125" s="27" t="s">
        <v>24</v>
      </c>
      <c r="D125" s="28">
        <v>2001</v>
      </c>
      <c r="E125" s="28">
        <v>2004</v>
      </c>
      <c r="F125" s="29" t="s">
        <v>1699</v>
      </c>
      <c r="G125" s="28">
        <v>65.375</v>
      </c>
      <c r="H125" s="7"/>
    </row>
    <row r="126" spans="1:8" x14ac:dyDescent="0.25">
      <c r="A126" s="27" t="s">
        <v>319</v>
      </c>
      <c r="B126" s="27" t="s">
        <v>585</v>
      </c>
      <c r="C126" s="27" t="s">
        <v>31</v>
      </c>
      <c r="D126" s="28">
        <v>2020</v>
      </c>
      <c r="E126" s="28">
        <v>2020</v>
      </c>
      <c r="F126" s="29" t="s">
        <v>1699</v>
      </c>
      <c r="G126" s="28">
        <v>57.69</v>
      </c>
      <c r="H126" s="7"/>
    </row>
    <row r="127" spans="1:8" x14ac:dyDescent="0.25">
      <c r="A127" s="20" t="s">
        <v>51</v>
      </c>
      <c r="B127" s="20" t="s">
        <v>52</v>
      </c>
      <c r="C127" s="20"/>
      <c r="D127" s="21">
        <v>2014</v>
      </c>
      <c r="E127" s="21"/>
      <c r="F127" s="23" t="s">
        <v>1689</v>
      </c>
      <c r="G127" s="21"/>
      <c r="H127" s="7"/>
    </row>
    <row r="128" spans="1:8" x14ac:dyDescent="0.25">
      <c r="A128" s="27" t="s">
        <v>586</v>
      </c>
      <c r="B128" s="27" t="s">
        <v>105</v>
      </c>
      <c r="C128" s="27" t="s">
        <v>20</v>
      </c>
      <c r="D128" s="28">
        <v>2002</v>
      </c>
      <c r="E128" s="28">
        <v>2002</v>
      </c>
      <c r="F128" s="29" t="s">
        <v>1699</v>
      </c>
      <c r="G128" s="28">
        <v>31</v>
      </c>
      <c r="H128" s="7"/>
    </row>
    <row r="129" spans="1:8" x14ac:dyDescent="0.25">
      <c r="A129" s="27" t="s">
        <v>587</v>
      </c>
      <c r="B129" s="27" t="s">
        <v>588</v>
      </c>
      <c r="C129" s="27" t="s">
        <v>20</v>
      </c>
      <c r="D129" s="28">
        <v>2006</v>
      </c>
      <c r="E129" s="28">
        <v>2007</v>
      </c>
      <c r="F129" s="29" t="s">
        <v>1699</v>
      </c>
      <c r="G129" s="28">
        <v>38.380000000000003</v>
      </c>
      <c r="H129" s="7"/>
    </row>
    <row r="130" spans="1:8" x14ac:dyDescent="0.25">
      <c r="A130" s="27" t="s">
        <v>589</v>
      </c>
      <c r="B130" s="27" t="s">
        <v>266</v>
      </c>
      <c r="C130" s="27" t="s">
        <v>20</v>
      </c>
      <c r="D130" s="28">
        <v>2001</v>
      </c>
      <c r="E130" s="28">
        <v>2002</v>
      </c>
      <c r="F130" s="29" t="s">
        <v>1699</v>
      </c>
      <c r="G130" s="28">
        <v>18.440000000000001</v>
      </c>
      <c r="H130" s="7"/>
    </row>
    <row r="131" spans="1:8" x14ac:dyDescent="0.25">
      <c r="A131" s="27" t="s">
        <v>589</v>
      </c>
      <c r="B131" s="27" t="s">
        <v>590</v>
      </c>
      <c r="C131" s="27" t="s">
        <v>31</v>
      </c>
      <c r="D131" s="28">
        <v>2007</v>
      </c>
      <c r="E131" s="28">
        <v>2007</v>
      </c>
      <c r="F131" s="29" t="s">
        <v>1699</v>
      </c>
      <c r="G131" s="28">
        <v>15.57</v>
      </c>
      <c r="H131" s="7"/>
    </row>
    <row r="132" spans="1:8" x14ac:dyDescent="0.25">
      <c r="A132" s="27" t="s">
        <v>591</v>
      </c>
      <c r="B132" s="27" t="s">
        <v>19</v>
      </c>
      <c r="C132" s="27" t="s">
        <v>31</v>
      </c>
      <c r="D132" s="28">
        <v>2010</v>
      </c>
      <c r="E132" s="28">
        <v>2010</v>
      </c>
      <c r="F132" s="29" t="s">
        <v>1699</v>
      </c>
      <c r="G132" s="28">
        <v>63.24</v>
      </c>
      <c r="H132" s="7"/>
    </row>
    <row r="133" spans="1:8" x14ac:dyDescent="0.25">
      <c r="A133" s="27" t="s">
        <v>592</v>
      </c>
      <c r="B133" s="27" t="s">
        <v>593</v>
      </c>
      <c r="C133" s="27" t="s">
        <v>20</v>
      </c>
      <c r="D133" s="28">
        <v>2004</v>
      </c>
      <c r="E133" s="28">
        <v>2006</v>
      </c>
      <c r="F133" s="29" t="s">
        <v>1699</v>
      </c>
      <c r="G133" s="28">
        <v>42.12</v>
      </c>
      <c r="H133" s="7"/>
    </row>
    <row r="134" spans="1:8" x14ac:dyDescent="0.25">
      <c r="A134" s="27" t="s">
        <v>594</v>
      </c>
      <c r="B134" s="27" t="s">
        <v>64</v>
      </c>
      <c r="C134" s="27" t="s">
        <v>20</v>
      </c>
      <c r="D134" s="18">
        <v>2001</v>
      </c>
      <c r="E134" s="28">
        <v>2001</v>
      </c>
      <c r="F134" s="29" t="s">
        <v>1699</v>
      </c>
      <c r="G134" s="28">
        <v>6.5</v>
      </c>
      <c r="H134" s="7"/>
    </row>
    <row r="135" spans="1:8" x14ac:dyDescent="0.25">
      <c r="A135" s="27" t="s">
        <v>595</v>
      </c>
      <c r="B135" s="27" t="s">
        <v>308</v>
      </c>
      <c r="C135" s="27" t="s">
        <v>31</v>
      </c>
      <c r="D135" s="28">
        <v>2006</v>
      </c>
      <c r="E135" s="28">
        <v>2008</v>
      </c>
      <c r="F135" s="29" t="s">
        <v>1699</v>
      </c>
      <c r="G135" s="28">
        <v>52.545000000000002</v>
      </c>
      <c r="H135" s="7"/>
    </row>
    <row r="136" spans="1:8" x14ac:dyDescent="0.25">
      <c r="A136" s="27" t="s">
        <v>53</v>
      </c>
      <c r="B136" s="27" t="s">
        <v>596</v>
      </c>
      <c r="C136" s="27" t="s">
        <v>9</v>
      </c>
      <c r="D136" s="28">
        <v>1999</v>
      </c>
      <c r="E136" s="28">
        <v>2016</v>
      </c>
      <c r="F136" s="29" t="s">
        <v>1699</v>
      </c>
      <c r="G136" s="28">
        <v>922.96</v>
      </c>
      <c r="H136" s="7"/>
    </row>
    <row r="137" spans="1:8" x14ac:dyDescent="0.25">
      <c r="A137" s="20" t="s">
        <v>53</v>
      </c>
      <c r="B137" s="20" t="s">
        <v>54</v>
      </c>
      <c r="C137" s="20"/>
      <c r="D137" s="21">
        <v>2024</v>
      </c>
      <c r="E137" s="21"/>
      <c r="F137" s="23" t="s">
        <v>1689</v>
      </c>
      <c r="G137" s="21"/>
      <c r="H137" s="7"/>
    </row>
    <row r="138" spans="1:8" x14ac:dyDescent="0.25">
      <c r="A138" s="27" t="s">
        <v>597</v>
      </c>
      <c r="B138" s="27" t="s">
        <v>264</v>
      </c>
      <c r="C138" s="27" t="s">
        <v>6</v>
      </c>
      <c r="D138" s="28">
        <v>1999</v>
      </c>
      <c r="E138" s="28">
        <v>2005</v>
      </c>
      <c r="F138" s="29" t="s">
        <v>1699</v>
      </c>
      <c r="G138" s="28">
        <v>213.79</v>
      </c>
      <c r="H138" s="7"/>
    </row>
    <row r="139" spans="1:8" x14ac:dyDescent="0.25">
      <c r="A139" s="27" t="s">
        <v>598</v>
      </c>
      <c r="B139" s="27" t="s">
        <v>64</v>
      </c>
      <c r="C139" s="27" t="s">
        <v>31</v>
      </c>
      <c r="D139" s="28">
        <v>2003</v>
      </c>
      <c r="E139" s="28">
        <v>2003</v>
      </c>
      <c r="F139" s="29" t="s">
        <v>1699</v>
      </c>
      <c r="G139" s="28">
        <v>50.784999999999997</v>
      </c>
      <c r="H139" s="7"/>
    </row>
    <row r="140" spans="1:8" x14ac:dyDescent="0.25">
      <c r="A140" s="27" t="s">
        <v>599</v>
      </c>
      <c r="B140" s="27" t="s">
        <v>105</v>
      </c>
      <c r="C140" s="27" t="s">
        <v>20</v>
      </c>
      <c r="D140" s="28">
        <v>2003</v>
      </c>
      <c r="E140" s="28">
        <v>2003</v>
      </c>
      <c r="F140" s="29" t="s">
        <v>1699</v>
      </c>
      <c r="G140" s="28">
        <v>30</v>
      </c>
      <c r="H140" s="7"/>
    </row>
    <row r="141" spans="1:8" x14ac:dyDescent="0.25">
      <c r="A141" s="27" t="s">
        <v>600</v>
      </c>
      <c r="B141" s="27" t="s">
        <v>64</v>
      </c>
      <c r="C141" s="27" t="s">
        <v>27</v>
      </c>
      <c r="D141" s="28">
        <v>1999</v>
      </c>
      <c r="E141" s="28">
        <v>2003</v>
      </c>
      <c r="F141" s="29" t="s">
        <v>1699</v>
      </c>
      <c r="G141" s="28">
        <v>48.1</v>
      </c>
      <c r="H141" s="7"/>
    </row>
    <row r="142" spans="1:8" x14ac:dyDescent="0.25">
      <c r="A142" s="27" t="s">
        <v>602</v>
      </c>
      <c r="B142" s="27" t="s">
        <v>603</v>
      </c>
      <c r="C142" s="27" t="s">
        <v>27</v>
      </c>
      <c r="D142" s="28">
        <v>2004</v>
      </c>
      <c r="E142" s="28">
        <v>2019</v>
      </c>
      <c r="F142" s="29" t="s">
        <v>1699</v>
      </c>
      <c r="G142" s="28">
        <v>2183.7550000000001</v>
      </c>
      <c r="H142" s="7"/>
    </row>
    <row r="143" spans="1:8" x14ac:dyDescent="0.25">
      <c r="A143" s="27" t="s">
        <v>604</v>
      </c>
      <c r="B143" s="27" t="s">
        <v>170</v>
      </c>
      <c r="C143" s="27" t="s">
        <v>36</v>
      </c>
      <c r="D143" s="28">
        <v>2021</v>
      </c>
      <c r="E143" s="28">
        <v>2022</v>
      </c>
      <c r="F143" s="29" t="s">
        <v>1699</v>
      </c>
      <c r="G143" s="28">
        <v>139.63499999999999</v>
      </c>
      <c r="H143" s="7"/>
    </row>
    <row r="144" spans="1:8" x14ac:dyDescent="0.25">
      <c r="A144" s="27" t="s">
        <v>55</v>
      </c>
      <c r="B144" s="27" t="s">
        <v>56</v>
      </c>
      <c r="C144" s="113" t="s">
        <v>17</v>
      </c>
      <c r="D144" s="28">
        <v>2006</v>
      </c>
      <c r="E144" s="28">
        <v>2025</v>
      </c>
      <c r="F144" s="112" t="s">
        <v>1699</v>
      </c>
      <c r="G144" s="28">
        <v>1722.98</v>
      </c>
      <c r="H144" s="7"/>
    </row>
    <row r="145" spans="1:8" x14ac:dyDescent="0.25">
      <c r="A145" s="27" t="s">
        <v>605</v>
      </c>
      <c r="B145" s="27" t="s">
        <v>274</v>
      </c>
      <c r="C145" s="27" t="s">
        <v>20</v>
      </c>
      <c r="D145" s="28">
        <v>2007</v>
      </c>
      <c r="E145" s="28">
        <v>2008</v>
      </c>
      <c r="F145" s="29" t="s">
        <v>1699</v>
      </c>
      <c r="G145" s="28">
        <v>43</v>
      </c>
      <c r="H145" s="7"/>
    </row>
    <row r="146" spans="1:8" x14ac:dyDescent="0.25">
      <c r="A146" s="27" t="s">
        <v>606</v>
      </c>
      <c r="B146" s="27" t="s">
        <v>607</v>
      </c>
      <c r="C146" s="27" t="s">
        <v>36</v>
      </c>
      <c r="D146" s="28">
        <v>2001</v>
      </c>
      <c r="E146" s="28">
        <v>2003</v>
      </c>
      <c r="F146" s="29" t="s">
        <v>1699</v>
      </c>
      <c r="G146" s="28">
        <v>100.84</v>
      </c>
      <c r="H146" s="7"/>
    </row>
    <row r="147" spans="1:8" x14ac:dyDescent="0.25">
      <c r="A147" s="27" t="s">
        <v>608</v>
      </c>
      <c r="B147" s="27" t="s">
        <v>341</v>
      </c>
      <c r="C147" s="27" t="s">
        <v>9</v>
      </c>
      <c r="D147" s="28">
        <v>2000</v>
      </c>
      <c r="E147" s="28">
        <v>2023</v>
      </c>
      <c r="F147" s="29" t="s">
        <v>1699</v>
      </c>
      <c r="G147" s="28">
        <v>2707.32</v>
      </c>
      <c r="H147" s="7"/>
    </row>
    <row r="148" spans="1:8" x14ac:dyDescent="0.25">
      <c r="A148" s="27" t="s">
        <v>610</v>
      </c>
      <c r="B148" s="27" t="s">
        <v>111</v>
      </c>
      <c r="C148" s="27" t="s">
        <v>6</v>
      </c>
      <c r="D148" s="28">
        <v>2005</v>
      </c>
      <c r="E148" s="28">
        <v>2006</v>
      </c>
      <c r="F148" s="29" t="s">
        <v>1699</v>
      </c>
      <c r="G148" s="28">
        <v>197.23</v>
      </c>
      <c r="H148" s="7"/>
    </row>
    <row r="149" spans="1:8" x14ac:dyDescent="0.25">
      <c r="A149" s="27" t="s">
        <v>611</v>
      </c>
      <c r="B149" s="27" t="s">
        <v>194</v>
      </c>
      <c r="C149" s="27" t="s">
        <v>31</v>
      </c>
      <c r="D149" s="28">
        <v>2009</v>
      </c>
      <c r="E149" s="28">
        <v>2011</v>
      </c>
      <c r="F149" s="29" t="s">
        <v>1699</v>
      </c>
      <c r="G149" s="28">
        <v>47.93</v>
      </c>
      <c r="H149" s="7"/>
    </row>
    <row r="150" spans="1:8" x14ac:dyDescent="0.25">
      <c r="A150" s="27" t="s">
        <v>270</v>
      </c>
      <c r="B150" s="27" t="s">
        <v>271</v>
      </c>
      <c r="C150" s="27" t="s">
        <v>6</v>
      </c>
      <c r="D150" s="28">
        <v>2008</v>
      </c>
      <c r="E150" s="28">
        <v>2013</v>
      </c>
      <c r="F150" s="29" t="s">
        <v>1699</v>
      </c>
      <c r="G150" s="28">
        <v>243.08500000000001</v>
      </c>
      <c r="H150" s="7"/>
    </row>
    <row r="151" spans="1:8" x14ac:dyDescent="0.25">
      <c r="A151" s="27" t="s">
        <v>612</v>
      </c>
      <c r="B151" s="27" t="s">
        <v>274</v>
      </c>
      <c r="C151" s="27" t="s">
        <v>20</v>
      </c>
      <c r="D151" s="28">
        <v>2006</v>
      </c>
      <c r="E151" s="28">
        <v>2006</v>
      </c>
      <c r="F151" s="29" t="s">
        <v>1699</v>
      </c>
      <c r="G151" s="28">
        <v>54.42</v>
      </c>
      <c r="H151" s="7"/>
    </row>
    <row r="152" spans="1:8" x14ac:dyDescent="0.25">
      <c r="A152" s="27" t="s">
        <v>613</v>
      </c>
      <c r="B152" s="27" t="s">
        <v>109</v>
      </c>
      <c r="C152" s="27" t="s">
        <v>43</v>
      </c>
      <c r="D152" s="28">
        <v>1998</v>
      </c>
      <c r="E152" s="28">
        <v>2004</v>
      </c>
      <c r="F152" s="29" t="s">
        <v>1699</v>
      </c>
      <c r="G152" s="28">
        <v>3653.86</v>
      </c>
      <c r="H152" s="7"/>
    </row>
    <row r="153" spans="1:8" x14ac:dyDescent="0.25">
      <c r="A153" s="20" t="s">
        <v>57</v>
      </c>
      <c r="B153" s="20" t="s">
        <v>58</v>
      </c>
      <c r="C153" s="20"/>
      <c r="D153" s="21">
        <v>2024</v>
      </c>
      <c r="E153" s="21"/>
      <c r="F153" s="23" t="s">
        <v>1689</v>
      </c>
      <c r="G153" s="21"/>
      <c r="H153" s="7"/>
    </row>
    <row r="154" spans="1:8" x14ac:dyDescent="0.25">
      <c r="A154" s="27" t="s">
        <v>614</v>
      </c>
      <c r="B154" s="27" t="s">
        <v>19</v>
      </c>
      <c r="C154" s="27" t="s">
        <v>20</v>
      </c>
      <c r="D154" s="28">
        <v>2003</v>
      </c>
      <c r="E154" s="28">
        <v>2003</v>
      </c>
      <c r="F154" s="29" t="s">
        <v>1699</v>
      </c>
      <c r="G154" s="28">
        <v>30</v>
      </c>
      <c r="H154" s="7"/>
    </row>
    <row r="155" spans="1:8" x14ac:dyDescent="0.25">
      <c r="A155" s="27" t="s">
        <v>59</v>
      </c>
      <c r="B155" s="27" t="s">
        <v>60</v>
      </c>
      <c r="C155" s="85" t="s">
        <v>6</v>
      </c>
      <c r="D155" s="28">
        <v>2022</v>
      </c>
      <c r="E155" s="28">
        <v>2025</v>
      </c>
      <c r="F155" s="84" t="s">
        <v>1699</v>
      </c>
      <c r="G155" s="28">
        <v>151.07</v>
      </c>
      <c r="H155" s="7"/>
    </row>
    <row r="156" spans="1:8" x14ac:dyDescent="0.25">
      <c r="A156" s="27" t="s">
        <v>615</v>
      </c>
      <c r="B156" s="27" t="s">
        <v>194</v>
      </c>
      <c r="C156" s="27" t="s">
        <v>27</v>
      </c>
      <c r="D156" s="28">
        <v>1999</v>
      </c>
      <c r="E156" s="28">
        <v>2011</v>
      </c>
      <c r="F156" s="29" t="s">
        <v>1699</v>
      </c>
      <c r="G156" s="28">
        <v>337.23</v>
      </c>
      <c r="H156" s="7"/>
    </row>
    <row r="157" spans="1:8" x14ac:dyDescent="0.25">
      <c r="A157" s="20" t="s">
        <v>61</v>
      </c>
      <c r="B157" s="20" t="s">
        <v>62</v>
      </c>
      <c r="C157" s="20"/>
      <c r="D157" s="21">
        <v>2024</v>
      </c>
      <c r="E157" s="21"/>
      <c r="F157" s="23" t="s">
        <v>1689</v>
      </c>
      <c r="G157" s="21"/>
      <c r="H157" s="7"/>
    </row>
    <row r="158" spans="1:8" x14ac:dyDescent="0.25">
      <c r="A158" s="20" t="s">
        <v>63</v>
      </c>
      <c r="B158" s="20" t="s">
        <v>64</v>
      </c>
      <c r="C158" s="20"/>
      <c r="D158" s="21">
        <v>2005</v>
      </c>
      <c r="E158" s="21"/>
      <c r="F158" s="23" t="s">
        <v>1689</v>
      </c>
      <c r="G158" s="21"/>
      <c r="H158" s="7"/>
    </row>
    <row r="159" spans="1:8" x14ac:dyDescent="0.25">
      <c r="A159" s="27" t="s">
        <v>616</v>
      </c>
      <c r="B159" s="27" t="s">
        <v>170</v>
      </c>
      <c r="C159" s="27" t="s">
        <v>9</v>
      </c>
      <c r="D159" s="28">
        <v>2002</v>
      </c>
      <c r="E159" s="28">
        <v>2007</v>
      </c>
      <c r="F159" s="29" t="s">
        <v>1699</v>
      </c>
      <c r="G159" s="28">
        <v>931.3</v>
      </c>
      <c r="H159" s="7"/>
    </row>
    <row r="160" spans="1:8" x14ac:dyDescent="0.25">
      <c r="A160" s="27" t="s">
        <v>617</v>
      </c>
      <c r="B160" s="27" t="s">
        <v>227</v>
      </c>
      <c r="C160" s="27" t="s">
        <v>43</v>
      </c>
      <c r="D160" s="28">
        <v>2000</v>
      </c>
      <c r="E160" s="28">
        <v>2009</v>
      </c>
      <c r="F160" s="29" t="s">
        <v>1699</v>
      </c>
      <c r="G160" s="28">
        <v>2017.37</v>
      </c>
      <c r="H160" s="7"/>
    </row>
    <row r="161" spans="1:8" x14ac:dyDescent="0.25">
      <c r="A161" s="20" t="s">
        <v>65</v>
      </c>
      <c r="B161" s="20" t="s">
        <v>66</v>
      </c>
      <c r="C161" s="20"/>
      <c r="D161" s="21">
        <v>2008</v>
      </c>
      <c r="E161" s="21"/>
      <c r="F161" s="23" t="s">
        <v>1689</v>
      </c>
      <c r="G161" s="21"/>
      <c r="H161" s="7"/>
    </row>
    <row r="162" spans="1:8" x14ac:dyDescent="0.25">
      <c r="A162" s="27" t="s">
        <v>618</v>
      </c>
      <c r="B162" s="27" t="s">
        <v>619</v>
      </c>
      <c r="C162" s="27" t="s">
        <v>20</v>
      </c>
      <c r="D162" s="28">
        <v>1999</v>
      </c>
      <c r="E162" s="28">
        <v>2002</v>
      </c>
      <c r="F162" s="29" t="s">
        <v>1699</v>
      </c>
      <c r="G162" s="28">
        <v>22.76</v>
      </c>
      <c r="H162" s="7"/>
    </row>
    <row r="163" spans="1:8" x14ac:dyDescent="0.25">
      <c r="A163" s="27" t="s">
        <v>620</v>
      </c>
      <c r="B163" s="27" t="s">
        <v>164</v>
      </c>
      <c r="C163" s="27" t="s">
        <v>6</v>
      </c>
      <c r="D163" s="28">
        <v>2008</v>
      </c>
      <c r="E163" s="28">
        <v>2012</v>
      </c>
      <c r="F163" s="29" t="s">
        <v>1699</v>
      </c>
      <c r="G163" s="28">
        <v>268.14999999999998</v>
      </c>
      <c r="H163" s="7"/>
    </row>
    <row r="164" spans="1:8" x14ac:dyDescent="0.25">
      <c r="A164" s="27" t="s">
        <v>621</v>
      </c>
      <c r="B164" s="27" t="s">
        <v>622</v>
      </c>
      <c r="C164" s="27" t="s">
        <v>17</v>
      </c>
      <c r="D164" s="28">
        <v>1998</v>
      </c>
      <c r="E164" s="28">
        <v>2012</v>
      </c>
      <c r="F164" s="29" t="s">
        <v>1699</v>
      </c>
      <c r="G164" s="28">
        <v>323.79000000000002</v>
      </c>
      <c r="H164" s="7"/>
    </row>
    <row r="165" spans="1:8" x14ac:dyDescent="0.25">
      <c r="A165" s="27" t="s">
        <v>623</v>
      </c>
      <c r="B165" s="27" t="s">
        <v>624</v>
      </c>
      <c r="C165" s="27" t="s">
        <v>36</v>
      </c>
      <c r="D165" s="28">
        <v>2002</v>
      </c>
      <c r="E165" s="28">
        <v>2003</v>
      </c>
      <c r="F165" s="29" t="s">
        <v>1699</v>
      </c>
      <c r="G165" s="28">
        <v>145.44499999999999</v>
      </c>
      <c r="H165" s="7"/>
    </row>
    <row r="166" spans="1:8" x14ac:dyDescent="0.25">
      <c r="A166" s="27" t="s">
        <v>625</v>
      </c>
      <c r="B166" s="27" t="s">
        <v>78</v>
      </c>
      <c r="C166" s="27" t="s">
        <v>27</v>
      </c>
      <c r="D166" s="28">
        <v>2005</v>
      </c>
      <c r="E166" s="28">
        <v>2017</v>
      </c>
      <c r="F166" s="29" t="s">
        <v>1699</v>
      </c>
      <c r="G166" s="28">
        <v>534.29999999999995</v>
      </c>
      <c r="H166" s="7"/>
    </row>
    <row r="167" spans="1:8" x14ac:dyDescent="0.25">
      <c r="A167" s="20" t="s">
        <v>68</v>
      </c>
      <c r="B167" s="20" t="s">
        <v>69</v>
      </c>
      <c r="C167" s="20"/>
      <c r="D167" s="21">
        <v>2002</v>
      </c>
      <c r="E167" s="21"/>
      <c r="F167" s="23" t="s">
        <v>1689</v>
      </c>
      <c r="G167" s="21"/>
      <c r="H167" s="7"/>
    </row>
    <row r="168" spans="1:8" x14ac:dyDescent="0.25">
      <c r="A168" s="27" t="s">
        <v>201</v>
      </c>
      <c r="B168" s="27" t="s">
        <v>626</v>
      </c>
      <c r="C168" s="27" t="s">
        <v>17</v>
      </c>
      <c r="D168" s="28">
        <v>2002</v>
      </c>
      <c r="E168" s="28">
        <v>2014</v>
      </c>
      <c r="F168" s="29" t="s">
        <v>1699</v>
      </c>
      <c r="G168" s="28">
        <v>594.33000000000004</v>
      </c>
      <c r="H168" s="7"/>
    </row>
    <row r="169" spans="1:8" x14ac:dyDescent="0.25">
      <c r="A169" s="27" t="s">
        <v>627</v>
      </c>
      <c r="B169" s="27" t="s">
        <v>628</v>
      </c>
      <c r="C169" s="27" t="s">
        <v>20</v>
      </c>
      <c r="D169" s="28">
        <v>2013</v>
      </c>
      <c r="E169" s="28">
        <v>2013</v>
      </c>
      <c r="F169" s="29" t="s">
        <v>1699</v>
      </c>
      <c r="G169" s="28">
        <v>40.340000000000003</v>
      </c>
      <c r="H169" s="7"/>
    </row>
    <row r="170" spans="1:8" x14ac:dyDescent="0.25">
      <c r="A170" s="27" t="s">
        <v>629</v>
      </c>
      <c r="B170" s="27" t="s">
        <v>630</v>
      </c>
      <c r="C170" s="27" t="s">
        <v>6</v>
      </c>
      <c r="D170" s="28">
        <v>2010</v>
      </c>
      <c r="E170" s="28">
        <v>2011</v>
      </c>
      <c r="F170" s="29" t="s">
        <v>1699</v>
      </c>
      <c r="G170" s="28">
        <v>249.94499999999999</v>
      </c>
      <c r="H170" s="7"/>
    </row>
    <row r="171" spans="1:8" x14ac:dyDescent="0.25">
      <c r="A171" s="27" t="s">
        <v>631</v>
      </c>
      <c r="B171" s="27" t="s">
        <v>164</v>
      </c>
      <c r="C171" s="27" t="s">
        <v>31</v>
      </c>
      <c r="D171" s="28">
        <v>2001</v>
      </c>
      <c r="E171" s="28">
        <v>2002</v>
      </c>
      <c r="F171" s="29" t="s">
        <v>1699</v>
      </c>
      <c r="G171" s="28">
        <v>44.42</v>
      </c>
      <c r="H171" s="7"/>
    </row>
    <row r="172" spans="1:8" x14ac:dyDescent="0.25">
      <c r="A172" s="27" t="s">
        <v>631</v>
      </c>
      <c r="B172" s="27" t="s">
        <v>632</v>
      </c>
      <c r="C172" s="27" t="s">
        <v>20</v>
      </c>
      <c r="D172" s="28">
        <v>2021</v>
      </c>
      <c r="E172" s="28">
        <v>2021</v>
      </c>
      <c r="F172" s="29" t="s">
        <v>1699</v>
      </c>
      <c r="G172" s="28">
        <v>39.54</v>
      </c>
      <c r="H172" s="7"/>
    </row>
    <row r="173" spans="1:8" x14ac:dyDescent="0.25">
      <c r="A173" s="27" t="s">
        <v>71</v>
      </c>
      <c r="B173" s="27" t="s">
        <v>64</v>
      </c>
      <c r="C173" s="27" t="s">
        <v>9</v>
      </c>
      <c r="D173" s="28">
        <v>2010</v>
      </c>
      <c r="E173" s="28">
        <v>2015</v>
      </c>
      <c r="F173" s="29" t="s">
        <v>1699</v>
      </c>
      <c r="G173" s="28">
        <v>1059.0050000000001</v>
      </c>
      <c r="H173" s="7"/>
    </row>
    <row r="174" spans="1:8" x14ac:dyDescent="0.25">
      <c r="A174" s="20" t="s">
        <v>71</v>
      </c>
      <c r="B174" s="20" t="s">
        <v>264</v>
      </c>
      <c r="C174" s="20" t="s">
        <v>27</v>
      </c>
      <c r="D174" s="21">
        <v>2006</v>
      </c>
      <c r="E174" s="21">
        <v>2025</v>
      </c>
      <c r="F174" s="23" t="s">
        <v>1699</v>
      </c>
      <c r="G174" s="21">
        <v>816.745</v>
      </c>
      <c r="H174" s="7"/>
    </row>
    <row r="175" spans="1:8" x14ac:dyDescent="0.25">
      <c r="A175" s="27" t="s">
        <v>71</v>
      </c>
      <c r="B175" s="27" t="s">
        <v>633</v>
      </c>
      <c r="C175" s="27" t="s">
        <v>6</v>
      </c>
      <c r="D175" s="28">
        <v>2021</v>
      </c>
      <c r="E175" s="28">
        <v>2022</v>
      </c>
      <c r="F175" s="29" t="s">
        <v>1699</v>
      </c>
      <c r="G175" s="28">
        <v>175.28</v>
      </c>
      <c r="H175" s="7"/>
    </row>
    <row r="176" spans="1:8" x14ac:dyDescent="0.25">
      <c r="A176" s="27" t="s">
        <v>71</v>
      </c>
      <c r="B176" s="27" t="s">
        <v>234</v>
      </c>
      <c r="C176" s="27" t="s">
        <v>36</v>
      </c>
      <c r="D176" s="28">
        <v>2011</v>
      </c>
      <c r="E176" s="28">
        <v>2024</v>
      </c>
      <c r="F176" s="29" t="s">
        <v>1699</v>
      </c>
      <c r="G176" s="28">
        <v>112.94</v>
      </c>
      <c r="H176" s="7"/>
    </row>
    <row r="177" spans="1:8" x14ac:dyDescent="0.25">
      <c r="A177" s="27" t="s">
        <v>71</v>
      </c>
      <c r="B177" s="27" t="s">
        <v>473</v>
      </c>
      <c r="C177" s="27" t="s">
        <v>31</v>
      </c>
      <c r="D177" s="28">
        <v>2003</v>
      </c>
      <c r="E177" s="28">
        <v>2003</v>
      </c>
      <c r="F177" s="29" t="s">
        <v>1699</v>
      </c>
      <c r="G177" s="28">
        <v>48.74</v>
      </c>
      <c r="H177" s="7"/>
    </row>
    <row r="178" spans="1:8" x14ac:dyDescent="0.25">
      <c r="A178" s="27" t="s">
        <v>71</v>
      </c>
      <c r="B178" s="27" t="s">
        <v>72</v>
      </c>
      <c r="C178" s="27" t="s">
        <v>20</v>
      </c>
      <c r="D178" s="28">
        <v>2009</v>
      </c>
      <c r="E178" s="28">
        <v>2010</v>
      </c>
      <c r="F178" s="29" t="s">
        <v>1699</v>
      </c>
      <c r="G178" s="28">
        <v>43.11</v>
      </c>
      <c r="H178" s="7"/>
    </row>
    <row r="179" spans="1:8" x14ac:dyDescent="0.25">
      <c r="A179" s="27" t="s">
        <v>71</v>
      </c>
      <c r="B179" s="27" t="s">
        <v>72</v>
      </c>
      <c r="C179" s="118" t="s">
        <v>20</v>
      </c>
      <c r="D179" s="28">
        <v>2024</v>
      </c>
      <c r="E179" s="28">
        <v>2025</v>
      </c>
      <c r="F179" s="119" t="s">
        <v>1699</v>
      </c>
      <c r="G179" s="28">
        <v>31.21</v>
      </c>
      <c r="H179" s="7"/>
    </row>
    <row r="180" spans="1:8" x14ac:dyDescent="0.25">
      <c r="A180" s="27" t="s">
        <v>634</v>
      </c>
      <c r="B180" s="27" t="s">
        <v>112</v>
      </c>
      <c r="C180" s="27" t="s">
        <v>24</v>
      </c>
      <c r="D180" s="28">
        <v>2001</v>
      </c>
      <c r="E180" s="28">
        <v>2003</v>
      </c>
      <c r="F180" s="29" t="s">
        <v>1699</v>
      </c>
      <c r="G180" s="28">
        <v>69.02</v>
      </c>
      <c r="H180" s="7"/>
    </row>
    <row r="181" spans="1:8" x14ac:dyDescent="0.25">
      <c r="A181" s="27" t="s">
        <v>635</v>
      </c>
      <c r="B181" s="27" t="s">
        <v>636</v>
      </c>
      <c r="C181" s="27" t="s">
        <v>27</v>
      </c>
      <c r="D181" s="28">
        <v>2002</v>
      </c>
      <c r="E181" s="28">
        <v>2011</v>
      </c>
      <c r="F181" s="29" t="s">
        <v>1699</v>
      </c>
      <c r="G181" s="28">
        <v>710.68</v>
      </c>
      <c r="H181" s="7"/>
    </row>
    <row r="182" spans="1:8" x14ac:dyDescent="0.25">
      <c r="A182" s="27" t="s">
        <v>637</v>
      </c>
      <c r="B182" s="27" t="s">
        <v>638</v>
      </c>
      <c r="C182" s="27" t="s">
        <v>31</v>
      </c>
      <c r="D182" s="28">
        <v>2024</v>
      </c>
      <c r="E182" s="28">
        <v>2024</v>
      </c>
      <c r="F182" s="29" t="s">
        <v>1699</v>
      </c>
      <c r="G182" s="28">
        <v>48.8</v>
      </c>
      <c r="H182" s="7"/>
    </row>
    <row r="183" spans="1:8" x14ac:dyDescent="0.25">
      <c r="A183" s="27" t="s">
        <v>639</v>
      </c>
      <c r="B183" s="27" t="s">
        <v>196</v>
      </c>
      <c r="C183" s="27" t="s">
        <v>6</v>
      </c>
      <c r="D183" s="28">
        <v>2011</v>
      </c>
      <c r="E183" s="28">
        <v>2016</v>
      </c>
      <c r="F183" s="29" t="s">
        <v>1699</v>
      </c>
      <c r="G183" s="28">
        <v>249.46</v>
      </c>
      <c r="H183" s="7"/>
    </row>
    <row r="184" spans="1:8" x14ac:dyDescent="0.25">
      <c r="A184" s="27" t="s">
        <v>640</v>
      </c>
      <c r="B184" s="27" t="s">
        <v>412</v>
      </c>
      <c r="C184" s="27" t="s">
        <v>27</v>
      </c>
      <c r="D184" s="28">
        <v>1998</v>
      </c>
      <c r="E184" s="28">
        <v>2003</v>
      </c>
      <c r="F184" s="29" t="s">
        <v>1699</v>
      </c>
      <c r="G184" s="28">
        <v>339.49</v>
      </c>
      <c r="H184" s="7"/>
    </row>
    <row r="185" spans="1:8" x14ac:dyDescent="0.25">
      <c r="A185" s="20" t="s">
        <v>73</v>
      </c>
      <c r="B185" s="20" t="s">
        <v>74</v>
      </c>
      <c r="C185" s="20"/>
      <c r="D185" s="21">
        <v>1997</v>
      </c>
      <c r="E185" s="21"/>
      <c r="F185" s="23" t="s">
        <v>1689</v>
      </c>
      <c r="G185" s="21"/>
      <c r="H185" s="7"/>
    </row>
    <row r="186" spans="1:8" x14ac:dyDescent="0.25">
      <c r="A186" s="27" t="s">
        <v>641</v>
      </c>
      <c r="B186" s="27" t="s">
        <v>636</v>
      </c>
      <c r="C186" s="27" t="s">
        <v>20</v>
      </c>
      <c r="D186" s="28">
        <v>2005</v>
      </c>
      <c r="E186" s="28">
        <v>2006</v>
      </c>
      <c r="F186" s="29" t="s">
        <v>1699</v>
      </c>
      <c r="G186" s="28">
        <v>69.680000000000007</v>
      </c>
      <c r="H186" s="7"/>
    </row>
    <row r="187" spans="1:8" x14ac:dyDescent="0.25">
      <c r="A187" s="20" t="s">
        <v>482</v>
      </c>
      <c r="B187" s="20" t="s">
        <v>76</v>
      </c>
      <c r="C187" s="20"/>
      <c r="D187" s="21">
        <v>2001</v>
      </c>
      <c r="E187" s="21"/>
      <c r="F187" s="23" t="s">
        <v>1689</v>
      </c>
      <c r="G187" s="21"/>
      <c r="H187" s="7"/>
    </row>
    <row r="188" spans="1:8" x14ac:dyDescent="0.25">
      <c r="A188" s="27" t="s">
        <v>642</v>
      </c>
      <c r="B188" s="27" t="s">
        <v>215</v>
      </c>
      <c r="C188" s="27" t="s">
        <v>20</v>
      </c>
      <c r="D188" s="28">
        <v>2013</v>
      </c>
      <c r="E188" s="28">
        <v>2013</v>
      </c>
      <c r="F188" s="29" t="s">
        <v>1699</v>
      </c>
      <c r="G188" s="28">
        <v>35</v>
      </c>
      <c r="H188" s="7"/>
    </row>
    <row r="189" spans="1:8" x14ac:dyDescent="0.25">
      <c r="A189" s="27" t="s">
        <v>643</v>
      </c>
      <c r="B189" s="27" t="s">
        <v>644</v>
      </c>
      <c r="C189" s="27" t="s">
        <v>9</v>
      </c>
      <c r="D189" s="28">
        <v>2005</v>
      </c>
      <c r="E189" s="28">
        <v>2020</v>
      </c>
      <c r="F189" s="29" t="s">
        <v>1699</v>
      </c>
      <c r="G189" s="28">
        <v>1733.92</v>
      </c>
      <c r="H189" s="7"/>
    </row>
    <row r="190" spans="1:8" x14ac:dyDescent="0.25">
      <c r="A190" s="27" t="s">
        <v>645</v>
      </c>
      <c r="B190" s="27" t="s">
        <v>146</v>
      </c>
      <c r="C190" s="27" t="s">
        <v>24</v>
      </c>
      <c r="D190" s="28">
        <v>2012</v>
      </c>
      <c r="E190" s="28">
        <v>2014</v>
      </c>
      <c r="F190" s="29" t="s">
        <v>1699</v>
      </c>
      <c r="G190" s="28">
        <v>63.21</v>
      </c>
      <c r="H190" s="7"/>
    </row>
    <row r="191" spans="1:8" x14ac:dyDescent="0.25">
      <c r="A191" s="27" t="s">
        <v>646</v>
      </c>
      <c r="B191" s="27" t="s">
        <v>647</v>
      </c>
      <c r="C191" s="27" t="s">
        <v>36</v>
      </c>
      <c r="D191" s="28">
        <v>2002</v>
      </c>
      <c r="E191" s="28">
        <v>2003</v>
      </c>
      <c r="F191" s="29" t="s">
        <v>1699</v>
      </c>
      <c r="G191" s="28">
        <v>119.27</v>
      </c>
      <c r="H191" s="7"/>
    </row>
    <row r="192" spans="1:8" x14ac:dyDescent="0.25">
      <c r="A192" s="27" t="s">
        <v>648</v>
      </c>
      <c r="B192" s="27" t="s">
        <v>649</v>
      </c>
      <c r="C192" s="27" t="s">
        <v>43</v>
      </c>
      <c r="D192" s="28">
        <v>1997</v>
      </c>
      <c r="E192" s="28">
        <v>2022</v>
      </c>
      <c r="F192" s="29" t="s">
        <v>1699</v>
      </c>
      <c r="G192" s="28">
        <v>2081.8649999999998</v>
      </c>
      <c r="H192" s="7"/>
    </row>
    <row r="193" spans="1:8" x14ac:dyDescent="0.25">
      <c r="A193" s="27" t="s">
        <v>650</v>
      </c>
      <c r="B193" s="27" t="s">
        <v>651</v>
      </c>
      <c r="C193" s="27" t="s">
        <v>27</v>
      </c>
      <c r="D193" s="28">
        <v>2008</v>
      </c>
      <c r="E193" s="28">
        <v>2013</v>
      </c>
      <c r="F193" s="29" t="s">
        <v>1699</v>
      </c>
      <c r="G193" s="28">
        <v>457.82499999999999</v>
      </c>
      <c r="H193" s="7"/>
    </row>
    <row r="194" spans="1:8" x14ac:dyDescent="0.25">
      <c r="A194" s="27" t="s">
        <v>652</v>
      </c>
      <c r="B194" s="27" t="s">
        <v>92</v>
      </c>
      <c r="C194" s="27" t="s">
        <v>6</v>
      </c>
      <c r="D194" s="28">
        <v>2006</v>
      </c>
      <c r="E194" s="28">
        <v>2008</v>
      </c>
      <c r="F194" s="29" t="s">
        <v>1699</v>
      </c>
      <c r="G194" s="28">
        <v>200.06</v>
      </c>
      <c r="H194" s="7"/>
    </row>
    <row r="195" spans="1:8" x14ac:dyDescent="0.25">
      <c r="A195" s="20" t="s">
        <v>77</v>
      </c>
      <c r="B195" s="20" t="s">
        <v>78</v>
      </c>
      <c r="C195" s="20"/>
      <c r="D195" s="21">
        <v>2001</v>
      </c>
      <c r="E195" s="21"/>
      <c r="F195" s="23" t="s">
        <v>1689</v>
      </c>
      <c r="G195" s="21"/>
      <c r="H195" s="7"/>
    </row>
    <row r="196" spans="1:8" x14ac:dyDescent="0.25">
      <c r="A196" s="27" t="s">
        <v>653</v>
      </c>
      <c r="B196" s="27" t="s">
        <v>49</v>
      </c>
      <c r="C196" s="27" t="s">
        <v>6</v>
      </c>
      <c r="D196" s="28">
        <v>2010</v>
      </c>
      <c r="E196" s="28">
        <v>2012</v>
      </c>
      <c r="F196" s="29" t="s">
        <v>1699</v>
      </c>
      <c r="G196" s="28">
        <v>280.31</v>
      </c>
      <c r="H196" s="7"/>
    </row>
    <row r="197" spans="1:8" x14ac:dyDescent="0.25">
      <c r="A197" s="27" t="s">
        <v>135</v>
      </c>
      <c r="B197" s="27" t="s">
        <v>636</v>
      </c>
      <c r="C197" s="27" t="s">
        <v>20</v>
      </c>
      <c r="D197" s="28">
        <v>1998</v>
      </c>
      <c r="E197" s="28">
        <v>2002</v>
      </c>
      <c r="F197" s="29" t="s">
        <v>1699</v>
      </c>
      <c r="G197" s="28">
        <v>36.75</v>
      </c>
      <c r="H197" s="7"/>
    </row>
    <row r="198" spans="1:8" x14ac:dyDescent="0.25">
      <c r="A198" s="20" t="s">
        <v>79</v>
      </c>
      <c r="B198" s="20" t="s">
        <v>80</v>
      </c>
      <c r="C198" s="20"/>
      <c r="D198" s="21">
        <v>2002</v>
      </c>
      <c r="E198" s="21"/>
      <c r="F198" s="23" t="s">
        <v>1689</v>
      </c>
      <c r="G198" s="21"/>
      <c r="H198" s="7"/>
    </row>
    <row r="199" spans="1:8" x14ac:dyDescent="0.25">
      <c r="A199" s="27" t="s">
        <v>654</v>
      </c>
      <c r="B199" s="27" t="s">
        <v>655</v>
      </c>
      <c r="C199" s="27" t="s">
        <v>36</v>
      </c>
      <c r="D199" s="28">
        <v>2006</v>
      </c>
      <c r="E199" s="28">
        <v>2010</v>
      </c>
      <c r="F199" s="29" t="s">
        <v>1699</v>
      </c>
      <c r="G199" s="28">
        <v>78.87</v>
      </c>
      <c r="H199" s="7"/>
    </row>
    <row r="200" spans="1:8" x14ac:dyDescent="0.25">
      <c r="A200" s="27" t="s">
        <v>656</v>
      </c>
      <c r="B200" s="27" t="s">
        <v>396</v>
      </c>
      <c r="C200" s="27" t="s">
        <v>20</v>
      </c>
      <c r="D200" s="28">
        <v>2008</v>
      </c>
      <c r="E200" s="28">
        <v>2008</v>
      </c>
      <c r="F200" s="29" t="s">
        <v>1699</v>
      </c>
      <c r="G200" s="28">
        <v>30</v>
      </c>
      <c r="H200" s="7"/>
    </row>
    <row r="201" spans="1:8" x14ac:dyDescent="0.25">
      <c r="A201" s="27" t="s">
        <v>657</v>
      </c>
      <c r="B201" s="27" t="s">
        <v>72</v>
      </c>
      <c r="C201" s="27" t="s">
        <v>43</v>
      </c>
      <c r="D201" s="28">
        <v>2003</v>
      </c>
      <c r="E201" s="28">
        <v>2020</v>
      </c>
      <c r="F201" s="29" t="s">
        <v>1699</v>
      </c>
      <c r="G201" s="28">
        <v>12285.12</v>
      </c>
      <c r="H201" s="7"/>
    </row>
    <row r="202" spans="1:8" x14ac:dyDescent="0.25">
      <c r="A202" s="27" t="s">
        <v>658</v>
      </c>
      <c r="B202" s="27" t="s">
        <v>659</v>
      </c>
      <c r="C202" s="27" t="s">
        <v>6</v>
      </c>
      <c r="D202" s="28">
        <v>2013</v>
      </c>
      <c r="E202" s="28">
        <v>2018</v>
      </c>
      <c r="F202" s="29" t="s">
        <v>1699</v>
      </c>
      <c r="G202" s="28">
        <v>224.48</v>
      </c>
      <c r="H202" s="7"/>
    </row>
    <row r="203" spans="1:8" x14ac:dyDescent="0.25">
      <c r="A203" s="109" t="s">
        <v>1312</v>
      </c>
      <c r="B203" s="109" t="s">
        <v>1313</v>
      </c>
      <c r="C203" s="109"/>
      <c r="D203" s="21">
        <v>2025</v>
      </c>
      <c r="E203" s="21"/>
      <c r="F203" s="108" t="s">
        <v>1689</v>
      </c>
      <c r="G203" s="21"/>
      <c r="H203" s="7"/>
    </row>
    <row r="204" spans="1:8" x14ac:dyDescent="0.25">
      <c r="A204" s="27" t="s">
        <v>660</v>
      </c>
      <c r="B204" s="27" t="s">
        <v>661</v>
      </c>
      <c r="C204" s="27" t="s">
        <v>6</v>
      </c>
      <c r="D204" s="28">
        <v>2007</v>
      </c>
      <c r="E204" s="28">
        <v>2023</v>
      </c>
      <c r="F204" s="29" t="s">
        <v>1699</v>
      </c>
      <c r="G204" s="28">
        <v>220.16499999999999</v>
      </c>
      <c r="H204" s="7"/>
    </row>
    <row r="205" spans="1:8" x14ac:dyDescent="0.25">
      <c r="A205" s="27" t="s">
        <v>662</v>
      </c>
      <c r="B205" s="27" t="s">
        <v>153</v>
      </c>
      <c r="C205" s="27" t="s">
        <v>27</v>
      </c>
      <c r="D205" s="28">
        <v>1998</v>
      </c>
      <c r="E205" s="28">
        <v>2001</v>
      </c>
      <c r="F205" s="29" t="s">
        <v>1699</v>
      </c>
      <c r="G205" s="28">
        <v>9</v>
      </c>
      <c r="H205" s="7"/>
    </row>
    <row r="206" spans="1:8" x14ac:dyDescent="0.25">
      <c r="A206" s="27" t="s">
        <v>663</v>
      </c>
      <c r="B206" s="27" t="s">
        <v>92</v>
      </c>
      <c r="C206" s="27" t="s">
        <v>36</v>
      </c>
      <c r="D206" s="28">
        <v>2020</v>
      </c>
      <c r="E206" s="28">
        <v>2021</v>
      </c>
      <c r="F206" s="29" t="s">
        <v>1699</v>
      </c>
      <c r="G206" s="28">
        <v>106.85</v>
      </c>
      <c r="H206" s="7"/>
    </row>
    <row r="207" spans="1:8" x14ac:dyDescent="0.25">
      <c r="A207" s="27" t="s">
        <v>664</v>
      </c>
      <c r="B207" s="27" t="s">
        <v>408</v>
      </c>
      <c r="C207" s="27" t="s">
        <v>17</v>
      </c>
      <c r="D207" s="28">
        <v>2000</v>
      </c>
      <c r="E207" s="28">
        <v>2003</v>
      </c>
      <c r="F207" s="29" t="s">
        <v>1699</v>
      </c>
      <c r="G207" s="28">
        <v>552.77499999999998</v>
      </c>
      <c r="H207" s="7"/>
    </row>
    <row r="208" spans="1:8" x14ac:dyDescent="0.25">
      <c r="A208" s="27" t="s">
        <v>665</v>
      </c>
      <c r="B208" s="27" t="s">
        <v>636</v>
      </c>
      <c r="C208" s="27" t="s">
        <v>20</v>
      </c>
      <c r="D208" s="28">
        <v>2005</v>
      </c>
      <c r="E208" s="28">
        <v>2005</v>
      </c>
      <c r="F208" s="29" t="s">
        <v>1699</v>
      </c>
      <c r="G208" s="28">
        <v>34.479999999999997</v>
      </c>
      <c r="H208" s="7"/>
    </row>
    <row r="209" spans="1:8" x14ac:dyDescent="0.25">
      <c r="A209" s="27" t="s">
        <v>666</v>
      </c>
      <c r="B209" s="27" t="s">
        <v>667</v>
      </c>
      <c r="C209" s="27" t="s">
        <v>27</v>
      </c>
      <c r="D209" s="28">
        <v>2010</v>
      </c>
      <c r="E209" s="28">
        <v>2019</v>
      </c>
      <c r="F209" s="29" t="s">
        <v>1699</v>
      </c>
      <c r="G209" s="28">
        <v>453.87</v>
      </c>
      <c r="H209" s="7"/>
    </row>
    <row r="210" spans="1:8" x14ac:dyDescent="0.25">
      <c r="A210" s="27" t="s">
        <v>668</v>
      </c>
      <c r="B210" s="27" t="s">
        <v>669</v>
      </c>
      <c r="C210" s="27" t="s">
        <v>31</v>
      </c>
      <c r="D210" s="28">
        <v>2011</v>
      </c>
      <c r="E210" s="28">
        <v>2012</v>
      </c>
      <c r="F210" s="29" t="s">
        <v>1699</v>
      </c>
      <c r="G210" s="28">
        <v>56.07</v>
      </c>
      <c r="H210" s="7"/>
    </row>
    <row r="211" spans="1:8" x14ac:dyDescent="0.25">
      <c r="A211" s="27" t="s">
        <v>670</v>
      </c>
      <c r="B211" s="27" t="s">
        <v>206</v>
      </c>
      <c r="C211" s="27" t="s">
        <v>20</v>
      </c>
      <c r="D211" s="28">
        <v>2005</v>
      </c>
      <c r="E211" s="28">
        <v>2005</v>
      </c>
      <c r="F211" s="29" t="s">
        <v>1699</v>
      </c>
      <c r="G211" s="28">
        <v>40.24</v>
      </c>
      <c r="H211" s="7"/>
    </row>
    <row r="212" spans="1:8" x14ac:dyDescent="0.25">
      <c r="A212" s="27" t="s">
        <v>671</v>
      </c>
      <c r="B212" s="27" t="s">
        <v>72</v>
      </c>
      <c r="C212" s="27" t="s">
        <v>6</v>
      </c>
      <c r="D212" s="28">
        <v>2002</v>
      </c>
      <c r="E212" s="28">
        <v>2004</v>
      </c>
      <c r="F212" s="29" t="s">
        <v>1699</v>
      </c>
      <c r="G212" s="28">
        <v>284.26</v>
      </c>
      <c r="H212" s="7"/>
    </row>
    <row r="213" spans="1:8" x14ac:dyDescent="0.25">
      <c r="A213" s="27" t="s">
        <v>672</v>
      </c>
      <c r="B213" s="27" t="s">
        <v>80</v>
      </c>
      <c r="C213" s="27" t="s">
        <v>6</v>
      </c>
      <c r="D213" s="28">
        <v>2015</v>
      </c>
      <c r="E213" s="28">
        <v>2020</v>
      </c>
      <c r="F213" s="29" t="s">
        <v>1699</v>
      </c>
      <c r="G213" s="28">
        <v>162.84</v>
      </c>
      <c r="H213" s="7"/>
    </row>
    <row r="214" spans="1:8" x14ac:dyDescent="0.25">
      <c r="A214" s="20" t="s">
        <v>81</v>
      </c>
      <c r="B214" s="20" t="s">
        <v>82</v>
      </c>
      <c r="C214" s="20"/>
      <c r="D214" s="21">
        <v>2019</v>
      </c>
      <c r="E214" s="21"/>
      <c r="F214" s="23" t="s">
        <v>1689</v>
      </c>
      <c r="G214" s="21"/>
      <c r="H214" s="7"/>
    </row>
    <row r="215" spans="1:8" x14ac:dyDescent="0.25">
      <c r="A215" s="27" t="s">
        <v>673</v>
      </c>
      <c r="B215" s="27" t="s">
        <v>94</v>
      </c>
      <c r="C215" s="27" t="s">
        <v>17</v>
      </c>
      <c r="D215" s="28">
        <v>2003</v>
      </c>
      <c r="E215" s="28">
        <v>2014</v>
      </c>
      <c r="F215" s="29" t="s">
        <v>1699</v>
      </c>
      <c r="G215" s="28">
        <v>838.70500000000004</v>
      </c>
      <c r="H215" s="7"/>
    </row>
    <row r="216" spans="1:8" x14ac:dyDescent="0.25">
      <c r="A216" s="27" t="s">
        <v>674</v>
      </c>
      <c r="B216" s="27" t="s">
        <v>105</v>
      </c>
      <c r="C216" s="27" t="s">
        <v>27</v>
      </c>
      <c r="D216" s="28">
        <v>2012</v>
      </c>
      <c r="E216" s="28">
        <v>2021</v>
      </c>
      <c r="F216" s="29" t="s">
        <v>1699</v>
      </c>
      <c r="G216" s="28">
        <v>689.31</v>
      </c>
      <c r="H216" s="7"/>
    </row>
    <row r="217" spans="1:8" x14ac:dyDescent="0.25">
      <c r="A217" s="20" t="s">
        <v>83</v>
      </c>
      <c r="B217" s="20" t="s">
        <v>62</v>
      </c>
      <c r="C217" s="20"/>
      <c r="D217" s="21">
        <v>2021</v>
      </c>
      <c r="E217" s="21"/>
      <c r="F217" s="23" t="s">
        <v>1689</v>
      </c>
      <c r="G217" s="21"/>
      <c r="H217" s="7"/>
    </row>
    <row r="218" spans="1:8" x14ac:dyDescent="0.25">
      <c r="A218" s="27" t="s">
        <v>675</v>
      </c>
      <c r="B218" s="27" t="s">
        <v>82</v>
      </c>
      <c r="C218" s="27" t="s">
        <v>24</v>
      </c>
      <c r="D218" s="28">
        <v>1999</v>
      </c>
      <c r="E218" s="28">
        <v>2003</v>
      </c>
      <c r="F218" s="29" t="s">
        <v>1699</v>
      </c>
      <c r="G218" s="28">
        <v>248.18</v>
      </c>
      <c r="H218" s="7"/>
    </row>
    <row r="219" spans="1:8" x14ac:dyDescent="0.25">
      <c r="A219" s="27" t="s">
        <v>676</v>
      </c>
      <c r="B219" s="27" t="s">
        <v>268</v>
      </c>
      <c r="C219" s="27" t="s">
        <v>31</v>
      </c>
      <c r="D219" s="28">
        <v>2011</v>
      </c>
      <c r="E219" s="28">
        <v>2012</v>
      </c>
      <c r="F219" s="29" t="s">
        <v>1699</v>
      </c>
      <c r="G219" s="28">
        <v>59.78</v>
      </c>
      <c r="H219" s="7"/>
    </row>
    <row r="220" spans="1:8" x14ac:dyDescent="0.25">
      <c r="A220" s="27" t="s">
        <v>677</v>
      </c>
      <c r="B220" s="27" t="s">
        <v>212</v>
      </c>
      <c r="C220" s="27" t="s">
        <v>31</v>
      </c>
      <c r="D220" s="28">
        <v>2009</v>
      </c>
      <c r="E220" s="28">
        <v>2010</v>
      </c>
      <c r="F220" s="29" t="s">
        <v>1699</v>
      </c>
      <c r="G220" s="28">
        <v>48.7</v>
      </c>
      <c r="H220" s="7"/>
    </row>
    <row r="221" spans="1:8" x14ac:dyDescent="0.25">
      <c r="A221" s="27" t="s">
        <v>84</v>
      </c>
      <c r="B221" s="27" t="s">
        <v>678</v>
      </c>
      <c r="C221" s="27" t="s">
        <v>6</v>
      </c>
      <c r="D221" s="28">
        <v>2008</v>
      </c>
      <c r="E221" s="28">
        <v>2013</v>
      </c>
      <c r="F221" s="29" t="s">
        <v>1699</v>
      </c>
      <c r="G221" s="28">
        <v>207.38</v>
      </c>
      <c r="H221" s="7"/>
    </row>
    <row r="222" spans="1:8" x14ac:dyDescent="0.25">
      <c r="A222" s="20" t="s">
        <v>84</v>
      </c>
      <c r="B222" s="20" t="s">
        <v>85</v>
      </c>
      <c r="C222" s="20"/>
      <c r="D222" s="21">
        <v>1999</v>
      </c>
      <c r="E222" s="21"/>
      <c r="F222" s="23" t="s">
        <v>1689</v>
      </c>
      <c r="G222" s="21"/>
      <c r="H222" s="7"/>
    </row>
    <row r="223" spans="1:8" x14ac:dyDescent="0.25">
      <c r="A223" s="27" t="s">
        <v>679</v>
      </c>
      <c r="B223" s="27" t="s">
        <v>680</v>
      </c>
      <c r="C223" s="27" t="s">
        <v>31</v>
      </c>
      <c r="D223" s="28">
        <v>2021</v>
      </c>
      <c r="E223" s="28">
        <v>2023</v>
      </c>
      <c r="F223" s="29" t="s">
        <v>1699</v>
      </c>
      <c r="G223" s="28">
        <v>59.26</v>
      </c>
      <c r="H223" s="7"/>
    </row>
    <row r="224" spans="1:8" x14ac:dyDescent="0.25">
      <c r="A224" s="27" t="s">
        <v>681</v>
      </c>
      <c r="B224" s="27" t="s">
        <v>109</v>
      </c>
      <c r="C224" s="27" t="s">
        <v>31</v>
      </c>
      <c r="D224" s="28">
        <v>2010</v>
      </c>
      <c r="E224" s="28">
        <v>2011</v>
      </c>
      <c r="F224" s="29" t="s">
        <v>1699</v>
      </c>
      <c r="G224" s="28">
        <v>48.87</v>
      </c>
      <c r="H224" s="7"/>
    </row>
    <row r="225" spans="1:8" x14ac:dyDescent="0.25">
      <c r="A225" s="27" t="s">
        <v>684</v>
      </c>
      <c r="B225" s="27" t="s">
        <v>685</v>
      </c>
      <c r="C225" s="27" t="s">
        <v>20</v>
      </c>
      <c r="D225" s="28">
        <v>2006</v>
      </c>
      <c r="E225" s="28">
        <v>2006</v>
      </c>
      <c r="F225" s="29" t="s">
        <v>1699</v>
      </c>
      <c r="G225" s="28">
        <v>39.695</v>
      </c>
      <c r="H225" s="7"/>
    </row>
    <row r="226" spans="1:8" x14ac:dyDescent="0.25">
      <c r="A226" s="27" t="s">
        <v>686</v>
      </c>
      <c r="B226" s="27" t="s">
        <v>523</v>
      </c>
      <c r="C226" s="27" t="s">
        <v>9</v>
      </c>
      <c r="D226" s="28">
        <v>2003</v>
      </c>
      <c r="E226" s="28">
        <v>2013</v>
      </c>
      <c r="F226" s="29" t="s">
        <v>1699</v>
      </c>
      <c r="G226" s="28">
        <v>1444.64</v>
      </c>
      <c r="H226" s="7"/>
    </row>
    <row r="227" spans="1:8" x14ac:dyDescent="0.25">
      <c r="A227" s="27" t="s">
        <v>687</v>
      </c>
      <c r="B227" s="27" t="s">
        <v>678</v>
      </c>
      <c r="C227" s="27" t="s">
        <v>27</v>
      </c>
      <c r="D227" s="28">
        <v>1998</v>
      </c>
      <c r="E227" s="28">
        <v>2004</v>
      </c>
      <c r="F227" s="29" t="s">
        <v>1699</v>
      </c>
      <c r="G227" s="28">
        <v>479.92</v>
      </c>
      <c r="H227" s="7"/>
    </row>
    <row r="228" spans="1:8" x14ac:dyDescent="0.25">
      <c r="A228" s="27" t="s">
        <v>688</v>
      </c>
      <c r="B228" s="27" t="s">
        <v>689</v>
      </c>
      <c r="C228" s="27" t="s">
        <v>27</v>
      </c>
      <c r="D228" s="28">
        <v>2005</v>
      </c>
      <c r="E228" s="28">
        <v>2008</v>
      </c>
      <c r="F228" s="29" t="s">
        <v>1699</v>
      </c>
      <c r="G228" s="28">
        <v>419.6</v>
      </c>
      <c r="H228" s="7"/>
    </row>
    <row r="229" spans="1:8" x14ac:dyDescent="0.25">
      <c r="A229" s="27" t="s">
        <v>690</v>
      </c>
      <c r="B229" s="27" t="s">
        <v>298</v>
      </c>
      <c r="C229" s="27" t="s">
        <v>27</v>
      </c>
      <c r="D229" s="28">
        <v>1998</v>
      </c>
      <c r="E229" s="28">
        <v>2020</v>
      </c>
      <c r="F229" s="29" t="s">
        <v>1699</v>
      </c>
      <c r="G229" s="28">
        <v>992.45500000000004</v>
      </c>
      <c r="H229" s="7"/>
    </row>
    <row r="230" spans="1:8" x14ac:dyDescent="0.25">
      <c r="A230" s="117" t="s">
        <v>1724</v>
      </c>
      <c r="B230" s="117" t="s">
        <v>971</v>
      </c>
      <c r="C230" s="20"/>
      <c r="D230" s="21">
        <v>2025</v>
      </c>
      <c r="E230" s="21"/>
      <c r="F230" s="116" t="s">
        <v>1689</v>
      </c>
      <c r="G230" s="21"/>
      <c r="H230" s="7"/>
    </row>
    <row r="231" spans="1:8" x14ac:dyDescent="0.25">
      <c r="A231" s="27" t="s">
        <v>691</v>
      </c>
      <c r="B231" s="27" t="s">
        <v>692</v>
      </c>
      <c r="C231" s="27" t="s">
        <v>36</v>
      </c>
      <c r="D231" s="28">
        <v>2014</v>
      </c>
      <c r="E231" s="28">
        <v>2016</v>
      </c>
      <c r="F231" s="29" t="s">
        <v>1699</v>
      </c>
      <c r="G231" s="28">
        <v>89.805000000000007</v>
      </c>
      <c r="H231" s="7"/>
    </row>
    <row r="232" spans="1:8" x14ac:dyDescent="0.25">
      <c r="A232" s="27" t="s">
        <v>693</v>
      </c>
      <c r="B232" s="27" t="s">
        <v>89</v>
      </c>
      <c r="C232" s="27" t="s">
        <v>6</v>
      </c>
      <c r="D232" s="28">
        <v>2001</v>
      </c>
      <c r="E232" s="28">
        <v>2016</v>
      </c>
      <c r="F232" s="29" t="s">
        <v>1699</v>
      </c>
      <c r="G232" s="28">
        <v>214.87</v>
      </c>
      <c r="H232" s="7"/>
    </row>
    <row r="233" spans="1:8" x14ac:dyDescent="0.25">
      <c r="A233" s="27" t="s">
        <v>694</v>
      </c>
      <c r="B233" s="27" t="s">
        <v>268</v>
      </c>
      <c r="C233" s="27" t="s">
        <v>20</v>
      </c>
      <c r="D233" s="28">
        <v>2005</v>
      </c>
      <c r="E233" s="28">
        <v>2005</v>
      </c>
      <c r="F233" s="29" t="s">
        <v>1699</v>
      </c>
      <c r="G233" s="28">
        <v>36.68</v>
      </c>
      <c r="H233" s="7"/>
    </row>
    <row r="234" spans="1:8" x14ac:dyDescent="0.25">
      <c r="A234" s="27" t="s">
        <v>695</v>
      </c>
      <c r="B234" s="27" t="s">
        <v>696</v>
      </c>
      <c r="C234" s="27" t="s">
        <v>36</v>
      </c>
      <c r="D234" s="28">
        <v>2012</v>
      </c>
      <c r="E234" s="28">
        <v>2013</v>
      </c>
      <c r="F234" s="29" t="s">
        <v>1699</v>
      </c>
      <c r="G234" s="28">
        <v>99.28</v>
      </c>
      <c r="H234" s="7"/>
    </row>
    <row r="235" spans="1:8" x14ac:dyDescent="0.25">
      <c r="A235" s="20" t="s">
        <v>86</v>
      </c>
      <c r="B235" s="20" t="s">
        <v>87</v>
      </c>
      <c r="C235" s="20"/>
      <c r="D235" s="21">
        <v>2023</v>
      </c>
      <c r="E235" s="21"/>
      <c r="F235" s="23" t="s">
        <v>1689</v>
      </c>
      <c r="G235" s="21"/>
      <c r="H235" s="7"/>
    </row>
    <row r="236" spans="1:8" x14ac:dyDescent="0.25">
      <c r="A236" s="27" t="s">
        <v>697</v>
      </c>
      <c r="B236" s="27" t="s">
        <v>698</v>
      </c>
      <c r="C236" s="27" t="s">
        <v>36</v>
      </c>
      <c r="D236" s="28">
        <v>1999</v>
      </c>
      <c r="E236" s="28">
        <v>2001</v>
      </c>
      <c r="F236" s="29" t="s">
        <v>1699</v>
      </c>
      <c r="G236" s="28">
        <v>91.834999999999994</v>
      </c>
      <c r="H236" s="7"/>
    </row>
    <row r="237" spans="1:8" x14ac:dyDescent="0.25">
      <c r="A237" s="27" t="s">
        <v>699</v>
      </c>
      <c r="B237" s="27" t="s">
        <v>700</v>
      </c>
      <c r="C237" s="27" t="s">
        <v>31</v>
      </c>
      <c r="D237" s="28">
        <v>2022</v>
      </c>
      <c r="E237" s="28">
        <v>2024</v>
      </c>
      <c r="F237" s="29" t="s">
        <v>1699</v>
      </c>
      <c r="G237" s="28">
        <v>59.74</v>
      </c>
      <c r="H237" s="7"/>
    </row>
    <row r="238" spans="1:8" x14ac:dyDescent="0.25">
      <c r="A238" s="27" t="s">
        <v>701</v>
      </c>
      <c r="B238" s="27" t="s">
        <v>92</v>
      </c>
      <c r="C238" s="27" t="s">
        <v>43</v>
      </c>
      <c r="D238" s="28">
        <v>1998</v>
      </c>
      <c r="E238" s="28">
        <v>2003</v>
      </c>
      <c r="F238" s="29" t="s">
        <v>1699</v>
      </c>
      <c r="G238" s="28">
        <v>1937.05</v>
      </c>
      <c r="H238" s="7"/>
    </row>
    <row r="239" spans="1:8" x14ac:dyDescent="0.25">
      <c r="A239" s="27" t="s">
        <v>702</v>
      </c>
      <c r="B239" s="27" t="s">
        <v>703</v>
      </c>
      <c r="C239" s="27" t="s">
        <v>20</v>
      </c>
      <c r="D239" s="28">
        <v>2000</v>
      </c>
      <c r="E239" s="28">
        <v>2001</v>
      </c>
      <c r="F239" s="29" t="s">
        <v>1699</v>
      </c>
      <c r="G239" s="28">
        <v>9.02</v>
      </c>
      <c r="H239" s="7"/>
    </row>
    <row r="240" spans="1:8" x14ac:dyDescent="0.25">
      <c r="A240" s="27" t="s">
        <v>704</v>
      </c>
      <c r="B240" s="27" t="s">
        <v>260</v>
      </c>
      <c r="C240" s="27" t="s">
        <v>27</v>
      </c>
      <c r="D240" s="28">
        <v>2002</v>
      </c>
      <c r="E240" s="28">
        <v>2019</v>
      </c>
      <c r="F240" s="29" t="s">
        <v>1699</v>
      </c>
      <c r="G240" s="28">
        <v>1252.905</v>
      </c>
      <c r="H240" s="7"/>
    </row>
    <row r="241" spans="1:18" x14ac:dyDescent="0.25">
      <c r="A241" s="27" t="s">
        <v>705</v>
      </c>
      <c r="B241" s="27" t="s">
        <v>40</v>
      </c>
      <c r="C241" s="27" t="s">
        <v>27</v>
      </c>
      <c r="D241" s="28">
        <v>1998</v>
      </c>
      <c r="E241" s="28">
        <v>2004</v>
      </c>
      <c r="F241" s="29" t="s">
        <v>1699</v>
      </c>
      <c r="G241" s="28">
        <v>534.01</v>
      </c>
      <c r="H241" s="7"/>
    </row>
    <row r="242" spans="1:18" x14ac:dyDescent="0.25">
      <c r="A242" s="27" t="s">
        <v>706</v>
      </c>
      <c r="B242" s="27" t="s">
        <v>105</v>
      </c>
      <c r="C242" s="27" t="s">
        <v>27</v>
      </c>
      <c r="D242" s="28">
        <v>2004</v>
      </c>
      <c r="E242" s="28">
        <v>2019</v>
      </c>
      <c r="F242" s="29" t="s">
        <v>1699</v>
      </c>
      <c r="G242" s="28">
        <v>664.88</v>
      </c>
      <c r="H242" s="7"/>
    </row>
    <row r="243" spans="1:18" x14ac:dyDescent="0.25">
      <c r="A243" s="27" t="s">
        <v>707</v>
      </c>
      <c r="B243" s="27" t="s">
        <v>170</v>
      </c>
      <c r="C243" s="27" t="s">
        <v>27</v>
      </c>
      <c r="D243" s="28">
        <v>1998</v>
      </c>
      <c r="E243" s="28">
        <v>2001</v>
      </c>
      <c r="F243" s="29" t="s">
        <v>1699</v>
      </c>
      <c r="G243" s="28">
        <v>1</v>
      </c>
      <c r="H243" s="7"/>
    </row>
    <row r="244" spans="1:18" x14ac:dyDescent="0.25">
      <c r="A244" s="17" t="s">
        <v>708</v>
      </c>
      <c r="B244" s="17" t="s">
        <v>103</v>
      </c>
      <c r="C244" s="27" t="s">
        <v>36</v>
      </c>
      <c r="D244" s="28">
        <v>1999</v>
      </c>
      <c r="E244" s="28">
        <v>2003</v>
      </c>
      <c r="F244" s="29" t="s">
        <v>1699</v>
      </c>
      <c r="G244" s="28">
        <v>8.2200000000000006</v>
      </c>
      <c r="H244" s="7"/>
    </row>
    <row r="245" spans="1:18" x14ac:dyDescent="0.25">
      <c r="A245" s="27" t="s">
        <v>709</v>
      </c>
      <c r="B245" s="27" t="s">
        <v>164</v>
      </c>
      <c r="C245" s="27" t="s">
        <v>17</v>
      </c>
      <c r="D245" s="28">
        <v>2009</v>
      </c>
      <c r="E245" s="28">
        <v>2017</v>
      </c>
      <c r="F245" s="29" t="s">
        <v>1699</v>
      </c>
      <c r="G245" s="28">
        <v>942.03</v>
      </c>
      <c r="H245" s="7"/>
    </row>
    <row r="246" spans="1:18" x14ac:dyDescent="0.25">
      <c r="A246" s="125" t="s">
        <v>1730</v>
      </c>
      <c r="B246" s="125" t="s">
        <v>232</v>
      </c>
      <c r="C246" s="20"/>
      <c r="D246" s="21">
        <v>2026</v>
      </c>
      <c r="E246" s="21"/>
      <c r="F246" s="126" t="s">
        <v>1689</v>
      </c>
      <c r="G246" s="21"/>
      <c r="H246" s="7"/>
    </row>
    <row r="247" spans="1:18" x14ac:dyDescent="0.25">
      <c r="A247" s="20" t="s">
        <v>88</v>
      </c>
      <c r="B247" s="20" t="s">
        <v>89</v>
      </c>
      <c r="C247" s="20"/>
      <c r="D247" s="21">
        <v>2007</v>
      </c>
      <c r="E247" s="21"/>
      <c r="F247" s="23" t="s">
        <v>1689</v>
      </c>
      <c r="G247" s="21"/>
      <c r="H247" s="7"/>
    </row>
    <row r="248" spans="1:18" x14ac:dyDescent="0.25">
      <c r="A248" s="27" t="s">
        <v>710</v>
      </c>
      <c r="B248" s="27" t="s">
        <v>40</v>
      </c>
      <c r="C248" s="27" t="s">
        <v>20</v>
      </c>
      <c r="D248" s="28">
        <v>2005</v>
      </c>
      <c r="E248" s="28">
        <v>2005</v>
      </c>
      <c r="F248" s="29" t="s">
        <v>1699</v>
      </c>
      <c r="G248" s="28">
        <v>32</v>
      </c>
      <c r="H248" s="7"/>
    </row>
    <row r="249" spans="1:18" x14ac:dyDescent="0.25">
      <c r="A249" s="27" t="s">
        <v>711</v>
      </c>
      <c r="B249" s="27" t="s">
        <v>539</v>
      </c>
      <c r="C249" s="27" t="s">
        <v>36</v>
      </c>
      <c r="D249" s="28">
        <v>2001</v>
      </c>
      <c r="E249" s="28">
        <v>2003</v>
      </c>
      <c r="F249" s="29" t="s">
        <v>1699</v>
      </c>
      <c r="G249" s="28">
        <v>109.94</v>
      </c>
      <c r="H249" s="7"/>
    </row>
    <row r="250" spans="1:18" x14ac:dyDescent="0.25">
      <c r="A250" s="27" t="s">
        <v>712</v>
      </c>
      <c r="B250" s="27" t="s">
        <v>713</v>
      </c>
      <c r="C250" s="27" t="s">
        <v>20</v>
      </c>
      <c r="D250" s="28">
        <v>2000</v>
      </c>
      <c r="E250" s="28">
        <v>2004</v>
      </c>
      <c r="F250" s="29" t="s">
        <v>1699</v>
      </c>
      <c r="G250" s="28">
        <v>11.74</v>
      </c>
      <c r="H250" s="7"/>
    </row>
    <row r="251" spans="1:18" x14ac:dyDescent="0.25">
      <c r="A251" s="27" t="s">
        <v>714</v>
      </c>
      <c r="B251" s="27" t="s">
        <v>153</v>
      </c>
      <c r="C251" s="27" t="s">
        <v>6</v>
      </c>
      <c r="D251" s="28">
        <v>2006</v>
      </c>
      <c r="E251" s="28">
        <v>2013</v>
      </c>
      <c r="F251" s="29" t="s">
        <v>1699</v>
      </c>
      <c r="G251" s="28">
        <v>240.06</v>
      </c>
      <c r="H251" s="7"/>
    </row>
    <row r="252" spans="1:18" x14ac:dyDescent="0.25">
      <c r="A252" s="27" t="s">
        <v>715</v>
      </c>
      <c r="B252" s="27" t="s">
        <v>716</v>
      </c>
      <c r="C252" s="27" t="s">
        <v>36</v>
      </c>
      <c r="D252" s="28">
        <v>2007</v>
      </c>
      <c r="E252" s="28">
        <v>2010</v>
      </c>
      <c r="F252" s="29" t="s">
        <v>1699</v>
      </c>
      <c r="G252" s="28">
        <v>87.57</v>
      </c>
      <c r="H252" s="7"/>
    </row>
    <row r="253" spans="1:18" x14ac:dyDescent="0.25">
      <c r="A253" s="27" t="s">
        <v>717</v>
      </c>
      <c r="B253" s="27" t="s">
        <v>64</v>
      </c>
      <c r="C253" s="27" t="s">
        <v>24</v>
      </c>
      <c r="D253" s="28">
        <v>2019</v>
      </c>
      <c r="E253" s="28">
        <v>2020</v>
      </c>
      <c r="F253" s="29" t="s">
        <v>1699</v>
      </c>
      <c r="G253" s="28">
        <v>66.239999999999995</v>
      </c>
      <c r="H253" s="7"/>
    </row>
    <row r="254" spans="1:18" x14ac:dyDescent="0.25">
      <c r="A254" s="27" t="s">
        <v>718</v>
      </c>
      <c r="B254" s="27" t="s">
        <v>719</v>
      </c>
      <c r="C254" s="27" t="s">
        <v>24</v>
      </c>
      <c r="D254" s="28">
        <v>2001</v>
      </c>
      <c r="E254" s="28">
        <v>2004</v>
      </c>
      <c r="F254" s="29" t="s">
        <v>1699</v>
      </c>
      <c r="G254" s="28">
        <v>62.75</v>
      </c>
      <c r="H254" s="7"/>
      <c r="R254" s="13"/>
    </row>
    <row r="255" spans="1:18" x14ac:dyDescent="0.25">
      <c r="A255" s="20" t="s">
        <v>90</v>
      </c>
      <c r="B255" s="20" t="s">
        <v>38</v>
      </c>
      <c r="C255" s="20"/>
      <c r="D255" s="21">
        <v>2009</v>
      </c>
      <c r="E255" s="21"/>
      <c r="F255" s="23" t="s">
        <v>1689</v>
      </c>
      <c r="G255" s="21"/>
      <c r="H255" s="7"/>
      <c r="R255" s="13"/>
    </row>
    <row r="256" spans="1:18" x14ac:dyDescent="0.25">
      <c r="A256" s="27" t="s">
        <v>720</v>
      </c>
      <c r="B256" s="27" t="s">
        <v>721</v>
      </c>
      <c r="C256" s="27" t="s">
        <v>31</v>
      </c>
      <c r="D256" s="28">
        <v>2017</v>
      </c>
      <c r="E256" s="28">
        <v>2018</v>
      </c>
      <c r="F256" s="29" t="s">
        <v>1699</v>
      </c>
      <c r="G256" s="28">
        <v>45</v>
      </c>
      <c r="H256" s="7"/>
      <c r="R256" s="13"/>
    </row>
    <row r="257" spans="1:8" x14ac:dyDescent="0.25">
      <c r="A257" s="20" t="s">
        <v>91</v>
      </c>
      <c r="B257" s="20" t="s">
        <v>92</v>
      </c>
      <c r="C257" s="20"/>
      <c r="D257" s="21">
        <v>2011</v>
      </c>
      <c r="E257" s="21"/>
      <c r="F257" s="23" t="s">
        <v>1689</v>
      </c>
      <c r="G257" s="21"/>
      <c r="H257" s="7"/>
    </row>
    <row r="258" spans="1:8" x14ac:dyDescent="0.25">
      <c r="A258" s="27" t="s">
        <v>722</v>
      </c>
      <c r="B258" s="27" t="s">
        <v>278</v>
      </c>
      <c r="C258" s="27" t="s">
        <v>27</v>
      </c>
      <c r="D258" s="28">
        <v>2002</v>
      </c>
      <c r="E258" s="28">
        <v>2021</v>
      </c>
      <c r="F258" s="29" t="s">
        <v>1699</v>
      </c>
      <c r="G258" s="28">
        <v>1187.47</v>
      </c>
      <c r="H258" s="7"/>
    </row>
    <row r="259" spans="1:8" x14ac:dyDescent="0.25">
      <c r="A259" s="27" t="s">
        <v>723</v>
      </c>
      <c r="B259" s="27" t="s">
        <v>724</v>
      </c>
      <c r="C259" s="27" t="s">
        <v>20</v>
      </c>
      <c r="D259" s="28">
        <v>2000</v>
      </c>
      <c r="E259" s="28">
        <v>2002</v>
      </c>
      <c r="F259" s="29" t="s">
        <v>1699</v>
      </c>
      <c r="G259" s="28">
        <v>30.1</v>
      </c>
      <c r="H259" s="7"/>
    </row>
    <row r="260" spans="1:8" x14ac:dyDescent="0.25">
      <c r="A260" s="27" t="s">
        <v>678</v>
      </c>
      <c r="B260" s="27" t="s">
        <v>725</v>
      </c>
      <c r="C260" s="27" t="s">
        <v>43</v>
      </c>
      <c r="D260" s="28">
        <v>1999</v>
      </c>
      <c r="E260" s="28">
        <v>2008</v>
      </c>
      <c r="F260" s="29" t="s">
        <v>1699</v>
      </c>
      <c r="G260" s="28">
        <v>1209.6400000000001</v>
      </c>
      <c r="H260" s="7"/>
    </row>
    <row r="261" spans="1:8" x14ac:dyDescent="0.25">
      <c r="A261" s="27" t="s">
        <v>726</v>
      </c>
      <c r="B261" s="27" t="s">
        <v>111</v>
      </c>
      <c r="C261" s="27" t="s">
        <v>43</v>
      </c>
      <c r="D261" s="28">
        <v>2000</v>
      </c>
      <c r="E261" s="28">
        <v>2005</v>
      </c>
      <c r="F261" s="29" t="s">
        <v>1699</v>
      </c>
      <c r="G261" s="28">
        <v>1513.56</v>
      </c>
      <c r="H261" s="7"/>
    </row>
    <row r="262" spans="1:8" x14ac:dyDescent="0.25">
      <c r="A262" s="27" t="s">
        <v>726</v>
      </c>
      <c r="B262" s="27" t="s">
        <v>92</v>
      </c>
      <c r="C262" s="27" t="s">
        <v>6</v>
      </c>
      <c r="D262" s="28">
        <v>1999</v>
      </c>
      <c r="E262" s="28">
        <v>2004</v>
      </c>
      <c r="F262" s="29" t="s">
        <v>1699</v>
      </c>
      <c r="G262" s="28">
        <v>218.72</v>
      </c>
      <c r="H262" s="7"/>
    </row>
    <row r="263" spans="1:8" x14ac:dyDescent="0.25">
      <c r="A263" s="27" t="s">
        <v>726</v>
      </c>
      <c r="B263" s="27" t="s">
        <v>62</v>
      </c>
      <c r="C263" s="27" t="s">
        <v>31</v>
      </c>
      <c r="D263" s="28">
        <v>2004</v>
      </c>
      <c r="E263" s="28">
        <v>2004</v>
      </c>
      <c r="F263" s="29" t="s">
        <v>1699</v>
      </c>
      <c r="G263" s="28">
        <v>52.05</v>
      </c>
      <c r="H263" s="7"/>
    </row>
    <row r="264" spans="1:8" x14ac:dyDescent="0.25">
      <c r="A264" s="27" t="s">
        <v>726</v>
      </c>
      <c r="B264" s="27" t="s">
        <v>728</v>
      </c>
      <c r="C264" s="27" t="s">
        <v>20</v>
      </c>
      <c r="D264" s="28">
        <v>2002</v>
      </c>
      <c r="E264" s="28">
        <v>2002</v>
      </c>
      <c r="F264" s="29" t="s">
        <v>1699</v>
      </c>
      <c r="G264" s="28">
        <v>30</v>
      </c>
      <c r="H264" s="7"/>
    </row>
    <row r="265" spans="1:8" x14ac:dyDescent="0.25">
      <c r="A265" s="27" t="s">
        <v>730</v>
      </c>
      <c r="B265" s="27" t="s">
        <v>731</v>
      </c>
      <c r="C265" s="27" t="s">
        <v>6</v>
      </c>
      <c r="D265" s="28">
        <v>2013</v>
      </c>
      <c r="E265" s="28">
        <v>2016</v>
      </c>
      <c r="F265" s="29" t="s">
        <v>1699</v>
      </c>
      <c r="G265" s="28">
        <v>195.93</v>
      </c>
      <c r="H265" s="7"/>
    </row>
    <row r="266" spans="1:8" x14ac:dyDescent="0.25">
      <c r="A266" s="27" t="s">
        <v>730</v>
      </c>
      <c r="B266" s="27" t="s">
        <v>230</v>
      </c>
      <c r="C266" s="27" t="s">
        <v>6</v>
      </c>
      <c r="D266" s="28">
        <v>2000</v>
      </c>
      <c r="E266" s="28">
        <v>2002</v>
      </c>
      <c r="F266" s="29" t="s">
        <v>1699</v>
      </c>
      <c r="G266" s="28">
        <v>160.02500000000001</v>
      </c>
      <c r="H266" s="7"/>
    </row>
    <row r="267" spans="1:8" x14ac:dyDescent="0.25">
      <c r="A267" s="27" t="s">
        <v>730</v>
      </c>
      <c r="B267" s="27" t="s">
        <v>636</v>
      </c>
      <c r="C267" s="27" t="s">
        <v>24</v>
      </c>
      <c r="D267" s="28">
        <v>1999</v>
      </c>
      <c r="E267" s="28">
        <v>2002</v>
      </c>
      <c r="F267" s="29" t="s">
        <v>1699</v>
      </c>
      <c r="G267" s="28">
        <v>64.13</v>
      </c>
      <c r="H267" s="7"/>
    </row>
    <row r="268" spans="1:8" x14ac:dyDescent="0.25">
      <c r="A268" s="27" t="s">
        <v>481</v>
      </c>
      <c r="B268" s="27" t="s">
        <v>473</v>
      </c>
      <c r="C268" s="27" t="s">
        <v>31</v>
      </c>
      <c r="D268" s="28">
        <v>2005</v>
      </c>
      <c r="E268" s="28">
        <v>2013</v>
      </c>
      <c r="F268" s="29" t="s">
        <v>1699</v>
      </c>
      <c r="G268" s="28">
        <v>54.54</v>
      </c>
      <c r="H268" s="7"/>
    </row>
    <row r="269" spans="1:8" x14ac:dyDescent="0.25">
      <c r="A269" s="27" t="s">
        <v>732</v>
      </c>
      <c r="B269" s="27" t="s">
        <v>72</v>
      </c>
      <c r="C269" s="27" t="s">
        <v>6</v>
      </c>
      <c r="D269" s="28">
        <v>2001</v>
      </c>
      <c r="E269" s="28">
        <v>2008</v>
      </c>
      <c r="F269" s="29" t="s">
        <v>1699</v>
      </c>
      <c r="G269" s="28">
        <v>198.19</v>
      </c>
      <c r="H269" s="7"/>
    </row>
    <row r="270" spans="1:8" x14ac:dyDescent="0.25">
      <c r="A270" s="20" t="s">
        <v>93</v>
      </c>
      <c r="B270" s="20" t="s">
        <v>94</v>
      </c>
      <c r="C270" s="20"/>
      <c r="D270" s="21">
        <v>2021</v>
      </c>
      <c r="E270" s="21"/>
      <c r="F270" s="23" t="s">
        <v>1689</v>
      </c>
      <c r="G270" s="21"/>
      <c r="H270" s="7"/>
    </row>
    <row r="271" spans="1:8" x14ac:dyDescent="0.25">
      <c r="A271" s="27" t="s">
        <v>733</v>
      </c>
      <c r="B271" s="27" t="s">
        <v>734</v>
      </c>
      <c r="C271" s="27" t="s">
        <v>36</v>
      </c>
      <c r="D271" s="28">
        <v>2014</v>
      </c>
      <c r="E271" s="28">
        <v>2016</v>
      </c>
      <c r="F271" s="29" t="s">
        <v>1699</v>
      </c>
      <c r="G271" s="28">
        <v>87.72</v>
      </c>
      <c r="H271" s="7"/>
    </row>
    <row r="272" spans="1:8" x14ac:dyDescent="0.25">
      <c r="A272" s="27" t="s">
        <v>735</v>
      </c>
      <c r="B272" s="27" t="s">
        <v>33</v>
      </c>
      <c r="C272" s="27" t="s">
        <v>36</v>
      </c>
      <c r="D272" s="28">
        <v>2004</v>
      </c>
      <c r="E272" s="28">
        <v>2006</v>
      </c>
      <c r="F272" s="29" t="s">
        <v>1699</v>
      </c>
      <c r="G272" s="28">
        <v>123.84</v>
      </c>
      <c r="H272" s="7"/>
    </row>
    <row r="273" spans="1:8" x14ac:dyDescent="0.25">
      <c r="A273" s="27" t="s">
        <v>736</v>
      </c>
      <c r="B273" s="27" t="s">
        <v>40</v>
      </c>
      <c r="C273" s="27" t="s">
        <v>20</v>
      </c>
      <c r="D273" s="28">
        <v>2003</v>
      </c>
      <c r="E273" s="28">
        <v>2003</v>
      </c>
      <c r="F273" s="29" t="s">
        <v>1699</v>
      </c>
      <c r="G273" s="28">
        <v>33.299999999999997</v>
      </c>
      <c r="H273" s="7"/>
    </row>
    <row r="274" spans="1:8" x14ac:dyDescent="0.25">
      <c r="A274" s="27" t="s">
        <v>737</v>
      </c>
      <c r="B274" s="27" t="s">
        <v>40</v>
      </c>
      <c r="C274" s="27" t="s">
        <v>17</v>
      </c>
      <c r="D274" s="28">
        <v>2006</v>
      </c>
      <c r="E274" s="28">
        <v>2013</v>
      </c>
      <c r="F274" s="29" t="s">
        <v>1699</v>
      </c>
      <c r="G274" s="28">
        <v>559.53499999999997</v>
      </c>
      <c r="H274" s="7"/>
    </row>
    <row r="275" spans="1:8" x14ac:dyDescent="0.25">
      <c r="A275" s="27" t="s">
        <v>738</v>
      </c>
      <c r="B275" s="27" t="s">
        <v>239</v>
      </c>
      <c r="C275" s="27" t="s">
        <v>17</v>
      </c>
      <c r="D275" s="28">
        <v>2000</v>
      </c>
      <c r="E275" s="28">
        <v>2007</v>
      </c>
      <c r="F275" s="29" t="s">
        <v>1699</v>
      </c>
      <c r="G275" s="28">
        <v>881.97</v>
      </c>
      <c r="H275" s="7"/>
    </row>
    <row r="276" spans="1:8" x14ac:dyDescent="0.25">
      <c r="A276" s="27" t="s">
        <v>739</v>
      </c>
      <c r="B276" s="27" t="s">
        <v>740</v>
      </c>
      <c r="C276" s="27" t="s">
        <v>6</v>
      </c>
      <c r="D276" s="28">
        <v>2009</v>
      </c>
      <c r="E276" s="28">
        <v>2017</v>
      </c>
      <c r="F276" s="29" t="s">
        <v>1699</v>
      </c>
      <c r="G276" s="28">
        <v>282.62</v>
      </c>
      <c r="H276" s="7"/>
    </row>
    <row r="277" spans="1:8" x14ac:dyDescent="0.25">
      <c r="A277" s="27" t="s">
        <v>741</v>
      </c>
      <c r="B277" s="27" t="s">
        <v>89</v>
      </c>
      <c r="C277" s="27" t="s">
        <v>27</v>
      </c>
      <c r="D277" s="28">
        <v>2002</v>
      </c>
      <c r="E277" s="28">
        <v>2007</v>
      </c>
      <c r="F277" s="29" t="s">
        <v>1699</v>
      </c>
      <c r="G277" s="28">
        <v>364.88</v>
      </c>
      <c r="H277" s="7"/>
    </row>
    <row r="278" spans="1:8" x14ac:dyDescent="0.25">
      <c r="A278" s="27" t="s">
        <v>742</v>
      </c>
      <c r="B278" s="27" t="s">
        <v>145</v>
      </c>
      <c r="C278" s="27" t="s">
        <v>6</v>
      </c>
      <c r="D278" s="28">
        <v>2001</v>
      </c>
      <c r="E278" s="28">
        <v>2002</v>
      </c>
      <c r="F278" s="29" t="s">
        <v>1699</v>
      </c>
      <c r="G278" s="28">
        <v>150.41999999999999</v>
      </c>
      <c r="H278" s="7"/>
    </row>
    <row r="279" spans="1:8" x14ac:dyDescent="0.25">
      <c r="A279" s="20" t="s">
        <v>95</v>
      </c>
      <c r="B279" s="20" t="s">
        <v>62</v>
      </c>
      <c r="C279" s="20"/>
      <c r="D279" s="21">
        <v>1998</v>
      </c>
      <c r="E279" s="21"/>
      <c r="F279" s="23" t="s">
        <v>1689</v>
      </c>
      <c r="G279" s="21"/>
      <c r="H279" s="7"/>
    </row>
    <row r="280" spans="1:8" x14ac:dyDescent="0.25">
      <c r="A280" s="27" t="s">
        <v>743</v>
      </c>
      <c r="B280" s="27" t="s">
        <v>42</v>
      </c>
      <c r="C280" s="27" t="s">
        <v>27</v>
      </c>
      <c r="D280" s="28">
        <v>2008</v>
      </c>
      <c r="E280" s="28">
        <v>2019</v>
      </c>
      <c r="F280" s="29" t="s">
        <v>1699</v>
      </c>
      <c r="G280" s="28">
        <v>951.07500000000005</v>
      </c>
      <c r="H280" s="7"/>
    </row>
    <row r="281" spans="1:8" x14ac:dyDescent="0.25">
      <c r="A281" s="27" t="s">
        <v>744</v>
      </c>
      <c r="B281" s="27" t="s">
        <v>72</v>
      </c>
      <c r="C281" s="27" t="s">
        <v>27</v>
      </c>
      <c r="D281" s="28">
        <v>1998</v>
      </c>
      <c r="E281" s="28">
        <v>2004</v>
      </c>
      <c r="F281" s="29" t="s">
        <v>1699</v>
      </c>
      <c r="G281" s="28">
        <v>332.22</v>
      </c>
      <c r="H281" s="7"/>
    </row>
    <row r="282" spans="1:8" x14ac:dyDescent="0.25">
      <c r="A282" s="27" t="s">
        <v>745</v>
      </c>
      <c r="B282" s="27" t="s">
        <v>746</v>
      </c>
      <c r="C282" s="27" t="s">
        <v>17</v>
      </c>
      <c r="D282" s="28">
        <v>2000</v>
      </c>
      <c r="E282" s="28">
        <v>2010</v>
      </c>
      <c r="F282" s="29" t="s">
        <v>1699</v>
      </c>
      <c r="G282" s="28">
        <v>735.68499999999995</v>
      </c>
      <c r="H282" s="7"/>
    </row>
    <row r="283" spans="1:8" x14ac:dyDescent="0.25">
      <c r="A283" s="27" t="s">
        <v>747</v>
      </c>
      <c r="B283" s="27" t="s">
        <v>42</v>
      </c>
      <c r="C283" s="27" t="s">
        <v>9</v>
      </c>
      <c r="D283" s="28">
        <v>1999</v>
      </c>
      <c r="E283" s="28">
        <v>2018</v>
      </c>
      <c r="F283" s="29" t="s">
        <v>1699</v>
      </c>
      <c r="G283" s="28">
        <v>2325.9749999999999</v>
      </c>
      <c r="H283" s="7"/>
    </row>
    <row r="284" spans="1:8" x14ac:dyDescent="0.25">
      <c r="A284" s="27" t="s">
        <v>748</v>
      </c>
      <c r="B284" s="27" t="s">
        <v>558</v>
      </c>
      <c r="C284" s="27" t="s">
        <v>6</v>
      </c>
      <c r="D284" s="28">
        <v>1999</v>
      </c>
      <c r="E284" s="28">
        <v>2003</v>
      </c>
      <c r="F284" s="29" t="s">
        <v>1699</v>
      </c>
      <c r="G284" s="28">
        <v>176.69</v>
      </c>
      <c r="H284" s="7"/>
    </row>
    <row r="285" spans="1:8" x14ac:dyDescent="0.25">
      <c r="A285" s="20" t="s">
        <v>96</v>
      </c>
      <c r="B285" s="20" t="s">
        <v>82</v>
      </c>
      <c r="C285" s="20"/>
      <c r="D285" s="21">
        <v>2025</v>
      </c>
      <c r="E285" s="21"/>
      <c r="F285" s="23" t="s">
        <v>1689</v>
      </c>
      <c r="G285" s="21"/>
      <c r="H285" s="7"/>
    </row>
    <row r="286" spans="1:8" x14ac:dyDescent="0.25">
      <c r="A286" s="27" t="s">
        <v>749</v>
      </c>
      <c r="B286" s="27" t="s">
        <v>750</v>
      </c>
      <c r="C286" s="27" t="s">
        <v>27</v>
      </c>
      <c r="D286" s="28">
        <v>2007</v>
      </c>
      <c r="E286" s="28">
        <v>2010</v>
      </c>
      <c r="F286" s="29" t="s">
        <v>1699</v>
      </c>
      <c r="G286" s="28">
        <v>304.2</v>
      </c>
      <c r="H286" s="7"/>
    </row>
    <row r="287" spans="1:8" x14ac:dyDescent="0.25">
      <c r="A287" s="27" t="s">
        <v>751</v>
      </c>
      <c r="B287" s="27" t="s">
        <v>752</v>
      </c>
      <c r="C287" s="27" t="s">
        <v>36</v>
      </c>
      <c r="D287" s="28">
        <v>2006</v>
      </c>
      <c r="E287" s="28">
        <v>2012</v>
      </c>
      <c r="F287" s="29" t="s">
        <v>1699</v>
      </c>
      <c r="G287" s="28">
        <v>166.74</v>
      </c>
      <c r="H287" s="7"/>
    </row>
    <row r="288" spans="1:8" x14ac:dyDescent="0.25">
      <c r="A288" s="27" t="s">
        <v>753</v>
      </c>
      <c r="B288" s="27" t="s">
        <v>196</v>
      </c>
      <c r="C288" s="27" t="s">
        <v>36</v>
      </c>
      <c r="D288" s="28">
        <v>2001</v>
      </c>
      <c r="E288" s="28">
        <v>2003</v>
      </c>
      <c r="F288" s="29" t="s">
        <v>1699</v>
      </c>
      <c r="G288" s="28">
        <v>220.92</v>
      </c>
      <c r="H288" s="7"/>
    </row>
    <row r="289" spans="1:8" x14ac:dyDescent="0.25">
      <c r="A289" s="27" t="s">
        <v>753</v>
      </c>
      <c r="B289" s="27" t="s">
        <v>103</v>
      </c>
      <c r="C289" s="27" t="s">
        <v>20</v>
      </c>
      <c r="D289" s="28">
        <v>2002</v>
      </c>
      <c r="E289" s="28">
        <v>2003</v>
      </c>
      <c r="F289" s="29" t="s">
        <v>1699</v>
      </c>
      <c r="G289" s="28">
        <v>41.24</v>
      </c>
      <c r="H289" s="7"/>
    </row>
    <row r="290" spans="1:8" x14ac:dyDescent="0.25">
      <c r="A290" s="27" t="s">
        <v>753</v>
      </c>
      <c r="B290" s="27" t="s">
        <v>33</v>
      </c>
      <c r="C290" s="27" t="s">
        <v>20</v>
      </c>
      <c r="D290" s="28">
        <v>2002</v>
      </c>
      <c r="E290" s="28">
        <v>2003</v>
      </c>
      <c r="F290" s="29" t="s">
        <v>1699</v>
      </c>
      <c r="G290" s="28">
        <v>21.46</v>
      </c>
      <c r="H290" s="7"/>
    </row>
    <row r="291" spans="1:8" x14ac:dyDescent="0.25">
      <c r="A291" s="27" t="s">
        <v>754</v>
      </c>
      <c r="B291" s="27" t="s">
        <v>755</v>
      </c>
      <c r="C291" s="27" t="s">
        <v>27</v>
      </c>
      <c r="D291" s="28">
        <v>2001</v>
      </c>
      <c r="E291" s="28">
        <v>2009</v>
      </c>
      <c r="F291" s="29" t="s">
        <v>1699</v>
      </c>
      <c r="G291" s="28">
        <v>374.25</v>
      </c>
      <c r="H291" s="7"/>
    </row>
    <row r="292" spans="1:8" x14ac:dyDescent="0.25">
      <c r="A292" s="27" t="s">
        <v>754</v>
      </c>
      <c r="B292" s="27" t="s">
        <v>105</v>
      </c>
      <c r="C292" s="27" t="s">
        <v>6</v>
      </c>
      <c r="D292" s="28">
        <v>2002</v>
      </c>
      <c r="E292" s="28">
        <v>2011</v>
      </c>
      <c r="F292" s="29" t="s">
        <v>1699</v>
      </c>
      <c r="G292" s="28">
        <v>164.15</v>
      </c>
      <c r="H292" s="7"/>
    </row>
    <row r="293" spans="1:8" x14ac:dyDescent="0.25">
      <c r="A293" s="17" t="s">
        <v>756</v>
      </c>
      <c r="B293" s="17" t="s">
        <v>619</v>
      </c>
      <c r="C293" s="27" t="s">
        <v>36</v>
      </c>
      <c r="D293" s="28">
        <v>2003</v>
      </c>
      <c r="E293" s="28">
        <v>2005</v>
      </c>
      <c r="F293" s="29" t="s">
        <v>1699</v>
      </c>
      <c r="G293" s="28">
        <v>99.38</v>
      </c>
      <c r="H293" s="7"/>
    </row>
    <row r="294" spans="1:8" x14ac:dyDescent="0.25">
      <c r="A294" s="27" t="s">
        <v>757</v>
      </c>
      <c r="B294" s="27" t="s">
        <v>758</v>
      </c>
      <c r="C294" s="27" t="s">
        <v>24</v>
      </c>
      <c r="D294" s="28">
        <v>2010</v>
      </c>
      <c r="E294" s="28">
        <v>2011</v>
      </c>
      <c r="F294" s="29" t="s">
        <v>1699</v>
      </c>
      <c r="G294" s="28">
        <v>69.12</v>
      </c>
      <c r="H294" s="7"/>
    </row>
    <row r="295" spans="1:8" x14ac:dyDescent="0.25">
      <c r="A295" s="27" t="s">
        <v>759</v>
      </c>
      <c r="B295" s="27" t="s">
        <v>266</v>
      </c>
      <c r="C295" s="27" t="s">
        <v>43</v>
      </c>
      <c r="D295" s="28">
        <v>2009</v>
      </c>
      <c r="E295" s="28">
        <v>2017</v>
      </c>
      <c r="F295" s="29" t="s">
        <v>1699</v>
      </c>
      <c r="G295" s="28">
        <v>1912.14</v>
      </c>
      <c r="H295" s="7"/>
    </row>
    <row r="296" spans="1:8" x14ac:dyDescent="0.25">
      <c r="A296" s="27" t="s">
        <v>760</v>
      </c>
      <c r="B296" s="27" t="s">
        <v>761</v>
      </c>
      <c r="C296" s="27" t="s">
        <v>20</v>
      </c>
      <c r="D296" s="28">
        <v>2003</v>
      </c>
      <c r="E296" s="28">
        <v>2003</v>
      </c>
      <c r="F296" s="29" t="s">
        <v>1699</v>
      </c>
      <c r="G296" s="28">
        <v>43</v>
      </c>
      <c r="H296" s="7"/>
    </row>
    <row r="297" spans="1:8" x14ac:dyDescent="0.25">
      <c r="A297" s="27" t="s">
        <v>762</v>
      </c>
      <c r="B297" s="27" t="s">
        <v>111</v>
      </c>
      <c r="C297" s="27" t="s">
        <v>31</v>
      </c>
      <c r="D297" s="28">
        <v>2003</v>
      </c>
      <c r="E297" s="28">
        <v>2003</v>
      </c>
      <c r="F297" s="29" t="s">
        <v>1699</v>
      </c>
      <c r="G297" s="28">
        <v>53.8</v>
      </c>
      <c r="H297" s="7"/>
    </row>
    <row r="298" spans="1:8" x14ac:dyDescent="0.25">
      <c r="A298" s="27" t="s">
        <v>763</v>
      </c>
      <c r="B298" s="27" t="s">
        <v>314</v>
      </c>
      <c r="C298" s="27" t="s">
        <v>20</v>
      </c>
      <c r="D298" s="28">
        <v>2009</v>
      </c>
      <c r="E298" s="28">
        <v>2009</v>
      </c>
      <c r="F298" s="29" t="s">
        <v>1699</v>
      </c>
      <c r="G298" s="28">
        <v>46.875</v>
      </c>
      <c r="H298" s="7"/>
    </row>
    <row r="299" spans="1:8" x14ac:dyDescent="0.25">
      <c r="A299" s="27" t="s">
        <v>764</v>
      </c>
      <c r="B299" s="27" t="s">
        <v>62</v>
      </c>
      <c r="C299" s="27" t="s">
        <v>20</v>
      </c>
      <c r="D299" s="28">
        <v>2001</v>
      </c>
      <c r="E299" s="28">
        <v>2002</v>
      </c>
      <c r="F299" s="29" t="s">
        <v>1699</v>
      </c>
      <c r="G299" s="28">
        <v>43.14</v>
      </c>
      <c r="H299" s="7"/>
    </row>
    <row r="300" spans="1:8" x14ac:dyDescent="0.25">
      <c r="A300" s="20" t="s">
        <v>97</v>
      </c>
      <c r="B300" s="20" t="s">
        <v>40</v>
      </c>
      <c r="C300" s="20"/>
      <c r="D300" s="21">
        <v>2021</v>
      </c>
      <c r="E300" s="21"/>
      <c r="F300" s="23" t="s">
        <v>1689</v>
      </c>
      <c r="G300" s="21"/>
      <c r="H300" s="7"/>
    </row>
    <row r="301" spans="1:8" x14ac:dyDescent="0.25">
      <c r="A301" s="27" t="s">
        <v>765</v>
      </c>
      <c r="B301" s="27" t="s">
        <v>766</v>
      </c>
      <c r="C301" s="27" t="s">
        <v>24</v>
      </c>
      <c r="D301" s="28">
        <v>2013</v>
      </c>
      <c r="E301" s="28">
        <v>2015</v>
      </c>
      <c r="F301" s="29" t="s">
        <v>1699</v>
      </c>
      <c r="G301" s="28">
        <v>65</v>
      </c>
      <c r="H301" s="7"/>
    </row>
    <row r="302" spans="1:8" x14ac:dyDescent="0.25">
      <c r="A302" s="27" t="s">
        <v>767</v>
      </c>
      <c r="B302" s="27" t="s">
        <v>72</v>
      </c>
      <c r="C302" s="27" t="s">
        <v>20</v>
      </c>
      <c r="D302" s="28">
        <v>2009</v>
      </c>
      <c r="E302" s="28">
        <v>2009</v>
      </c>
      <c r="F302" s="29" t="s">
        <v>1699</v>
      </c>
      <c r="G302" s="28">
        <v>37</v>
      </c>
      <c r="H302" s="7"/>
    </row>
    <row r="303" spans="1:8" x14ac:dyDescent="0.25">
      <c r="A303" s="27" t="s">
        <v>768</v>
      </c>
      <c r="B303" s="27" t="s">
        <v>47</v>
      </c>
      <c r="C303" s="27" t="s">
        <v>36</v>
      </c>
      <c r="D303" s="28">
        <v>2003</v>
      </c>
      <c r="E303" s="28">
        <v>2003</v>
      </c>
      <c r="F303" s="29" t="s">
        <v>1699</v>
      </c>
      <c r="G303" s="28">
        <v>81.010000000000005</v>
      </c>
      <c r="H303" s="7"/>
    </row>
    <row r="304" spans="1:8" x14ac:dyDescent="0.25">
      <c r="A304" s="27" t="s">
        <v>769</v>
      </c>
      <c r="B304" s="27" t="s">
        <v>539</v>
      </c>
      <c r="C304" s="27" t="s">
        <v>20</v>
      </c>
      <c r="D304" s="28">
        <v>2000</v>
      </c>
      <c r="E304" s="28">
        <v>2001</v>
      </c>
      <c r="F304" s="29" t="s">
        <v>1699</v>
      </c>
      <c r="G304" s="28">
        <v>18.29</v>
      </c>
      <c r="H304" s="7"/>
    </row>
    <row r="305" spans="1:8" x14ac:dyDescent="0.25">
      <c r="A305" s="27" t="s">
        <v>770</v>
      </c>
      <c r="B305" s="27" t="s">
        <v>135</v>
      </c>
      <c r="C305" s="27" t="s">
        <v>31</v>
      </c>
      <c r="D305" s="28">
        <v>2002</v>
      </c>
      <c r="E305" s="28">
        <v>2002</v>
      </c>
      <c r="F305" s="29" t="s">
        <v>1699</v>
      </c>
      <c r="G305" s="28">
        <v>50.85</v>
      </c>
      <c r="H305" s="7"/>
    </row>
    <row r="306" spans="1:8" x14ac:dyDescent="0.25">
      <c r="A306" s="27" t="s">
        <v>771</v>
      </c>
      <c r="B306" s="27" t="s">
        <v>424</v>
      </c>
      <c r="C306" s="27" t="s">
        <v>27</v>
      </c>
      <c r="D306" s="28">
        <v>1999</v>
      </c>
      <c r="E306" s="28">
        <v>2004</v>
      </c>
      <c r="F306" s="29" t="s">
        <v>1699</v>
      </c>
      <c r="G306" s="28">
        <v>308</v>
      </c>
      <c r="H306" s="7"/>
    </row>
    <row r="307" spans="1:8" x14ac:dyDescent="0.25">
      <c r="A307" s="27" t="s">
        <v>772</v>
      </c>
      <c r="B307" s="27" t="s">
        <v>146</v>
      </c>
      <c r="C307" s="27" t="s">
        <v>6</v>
      </c>
      <c r="D307" s="28">
        <v>2016</v>
      </c>
      <c r="E307" s="28">
        <v>2021</v>
      </c>
      <c r="F307" s="29" t="s">
        <v>1699</v>
      </c>
      <c r="G307" s="28">
        <v>206.52500000000001</v>
      </c>
      <c r="H307" s="7"/>
    </row>
    <row r="308" spans="1:8" x14ac:dyDescent="0.25">
      <c r="A308" s="27" t="s">
        <v>98</v>
      </c>
      <c r="B308" s="27" t="s">
        <v>74</v>
      </c>
      <c r="C308" s="27" t="s">
        <v>6</v>
      </c>
      <c r="D308" s="28">
        <v>2004</v>
      </c>
      <c r="E308" s="28">
        <v>2013</v>
      </c>
      <c r="F308" s="29" t="s">
        <v>1699</v>
      </c>
      <c r="G308" s="28">
        <v>231.755</v>
      </c>
      <c r="H308" s="7"/>
    </row>
    <row r="309" spans="1:8" x14ac:dyDescent="0.25">
      <c r="A309" s="27" t="s">
        <v>98</v>
      </c>
      <c r="B309" s="27" t="s">
        <v>99</v>
      </c>
      <c r="C309" s="92" t="s">
        <v>20</v>
      </c>
      <c r="D309" s="28">
        <v>2024</v>
      </c>
      <c r="E309" s="28">
        <v>2025</v>
      </c>
      <c r="F309" s="93" t="s">
        <v>1699</v>
      </c>
      <c r="G309" s="28">
        <v>30</v>
      </c>
      <c r="H309" s="7"/>
    </row>
    <row r="310" spans="1:8" x14ac:dyDescent="0.25">
      <c r="A310" s="27" t="s">
        <v>773</v>
      </c>
      <c r="B310" s="27" t="s">
        <v>12</v>
      </c>
      <c r="C310" s="27" t="s">
        <v>9</v>
      </c>
      <c r="D310" s="28">
        <v>2001</v>
      </c>
      <c r="E310" s="28">
        <v>2007</v>
      </c>
      <c r="F310" s="29" t="s">
        <v>1699</v>
      </c>
      <c r="G310" s="28">
        <v>1708</v>
      </c>
      <c r="H310" s="7"/>
    </row>
    <row r="311" spans="1:8" x14ac:dyDescent="0.25">
      <c r="A311" s="27" t="s">
        <v>773</v>
      </c>
      <c r="B311" s="27" t="s">
        <v>47</v>
      </c>
      <c r="C311" s="27" t="s">
        <v>24</v>
      </c>
      <c r="D311" s="28">
        <v>2016</v>
      </c>
      <c r="E311" s="28">
        <v>2018</v>
      </c>
      <c r="F311" s="29" t="s">
        <v>1699</v>
      </c>
      <c r="G311" s="28">
        <v>48.125</v>
      </c>
      <c r="H311" s="7"/>
    </row>
    <row r="312" spans="1:8" x14ac:dyDescent="0.25">
      <c r="A312" s="39" t="s">
        <v>774</v>
      </c>
      <c r="B312" s="39" t="s">
        <v>523</v>
      </c>
      <c r="C312" s="39" t="s">
        <v>17</v>
      </c>
      <c r="D312" s="13">
        <v>2002</v>
      </c>
      <c r="E312" s="13">
        <v>2009</v>
      </c>
      <c r="F312" s="36" t="s">
        <v>1699</v>
      </c>
      <c r="G312" s="13">
        <v>744.6</v>
      </c>
      <c r="H312" s="7"/>
    </row>
    <row r="313" spans="1:8" x14ac:dyDescent="0.25">
      <c r="A313" s="20" t="s">
        <v>100</v>
      </c>
      <c r="B313" s="20" t="s">
        <v>101</v>
      </c>
      <c r="C313" s="20"/>
      <c r="D313" s="21">
        <v>1999</v>
      </c>
      <c r="E313" s="21"/>
      <c r="F313" s="23" t="s">
        <v>1689</v>
      </c>
      <c r="G313" s="21"/>
      <c r="H313" s="7"/>
    </row>
    <row r="314" spans="1:8" x14ac:dyDescent="0.25">
      <c r="A314" s="27" t="s">
        <v>775</v>
      </c>
      <c r="B314" s="27" t="s">
        <v>262</v>
      </c>
      <c r="C314" s="27" t="s">
        <v>31</v>
      </c>
      <c r="D314" s="28">
        <v>2003</v>
      </c>
      <c r="E314" s="28">
        <v>2004</v>
      </c>
      <c r="F314" s="29" t="s">
        <v>1699</v>
      </c>
      <c r="G314" s="28">
        <v>207.45</v>
      </c>
      <c r="H314" s="7"/>
    </row>
    <row r="315" spans="1:8" x14ac:dyDescent="0.25">
      <c r="A315" s="20" t="s">
        <v>102</v>
      </c>
      <c r="B315" s="20" t="s">
        <v>103</v>
      </c>
      <c r="C315" s="20"/>
      <c r="D315" s="21">
        <v>2016</v>
      </c>
      <c r="E315" s="21"/>
      <c r="F315" s="23" t="s">
        <v>1689</v>
      </c>
      <c r="G315" s="21"/>
      <c r="H315" s="7"/>
    </row>
    <row r="316" spans="1:8" x14ac:dyDescent="0.25">
      <c r="A316" s="27" t="s">
        <v>104</v>
      </c>
      <c r="B316" s="27" t="s">
        <v>105</v>
      </c>
      <c r="C316" s="118" t="s">
        <v>36</v>
      </c>
      <c r="D316" s="28">
        <v>2022</v>
      </c>
      <c r="E316" s="28">
        <v>2025</v>
      </c>
      <c r="F316" s="119" t="s">
        <v>1699</v>
      </c>
      <c r="G316" s="28">
        <v>88.15</v>
      </c>
      <c r="H316" s="7"/>
    </row>
    <row r="317" spans="1:8" x14ac:dyDescent="0.25">
      <c r="A317" s="27" t="s">
        <v>776</v>
      </c>
      <c r="B317" s="27" t="s">
        <v>173</v>
      </c>
      <c r="C317" s="27" t="s">
        <v>20</v>
      </c>
      <c r="D317" s="28">
        <v>2006</v>
      </c>
      <c r="E317" s="28">
        <v>2006</v>
      </c>
      <c r="F317" s="29" t="s">
        <v>1699</v>
      </c>
      <c r="G317" s="28">
        <v>32</v>
      </c>
      <c r="H317" s="7"/>
    </row>
    <row r="318" spans="1:8" x14ac:dyDescent="0.25">
      <c r="A318" s="20" t="s">
        <v>106</v>
      </c>
      <c r="B318" s="20" t="s">
        <v>107</v>
      </c>
      <c r="C318" s="20"/>
      <c r="D318" s="21">
        <v>2020</v>
      </c>
      <c r="E318" s="21"/>
      <c r="F318" s="23" t="s">
        <v>1689</v>
      </c>
      <c r="G318" s="21"/>
      <c r="H318" s="7"/>
    </row>
    <row r="319" spans="1:8" x14ac:dyDescent="0.25">
      <c r="A319" s="27" t="s">
        <v>777</v>
      </c>
      <c r="B319" s="27" t="s">
        <v>227</v>
      </c>
      <c r="C319" s="27" t="s">
        <v>9</v>
      </c>
      <c r="D319" s="28">
        <v>2001</v>
      </c>
      <c r="E319" s="28">
        <v>2011</v>
      </c>
      <c r="F319" s="29" t="s">
        <v>1699</v>
      </c>
      <c r="G319" s="28">
        <v>649.79499999999996</v>
      </c>
      <c r="H319" s="7"/>
    </row>
    <row r="320" spans="1:8" x14ac:dyDescent="0.25">
      <c r="A320" s="27" t="s">
        <v>778</v>
      </c>
      <c r="B320" s="27" t="s">
        <v>264</v>
      </c>
      <c r="C320" s="27" t="s">
        <v>36</v>
      </c>
      <c r="D320" s="28">
        <v>2011</v>
      </c>
      <c r="E320" s="28">
        <v>2012</v>
      </c>
      <c r="F320" s="29" t="s">
        <v>1699</v>
      </c>
      <c r="G320" s="28">
        <v>89.625</v>
      </c>
      <c r="H320" s="7"/>
    </row>
    <row r="321" spans="1:22" x14ac:dyDescent="0.25">
      <c r="A321" s="20" t="s">
        <v>108</v>
      </c>
      <c r="B321" s="20" t="s">
        <v>109</v>
      </c>
      <c r="C321" s="20"/>
      <c r="D321" s="21">
        <v>2021</v>
      </c>
      <c r="E321" s="21"/>
      <c r="F321" s="23" t="s">
        <v>1689</v>
      </c>
      <c r="G321" s="21"/>
      <c r="H321" s="7"/>
    </row>
    <row r="322" spans="1:22" x14ac:dyDescent="0.25">
      <c r="A322" s="27" t="s">
        <v>779</v>
      </c>
      <c r="B322" s="27" t="s">
        <v>33</v>
      </c>
      <c r="C322" s="27" t="s">
        <v>20</v>
      </c>
      <c r="D322" s="28">
        <v>2001</v>
      </c>
      <c r="E322" s="28">
        <v>2001</v>
      </c>
      <c r="F322" s="29" t="s">
        <v>1699</v>
      </c>
      <c r="G322" s="28">
        <v>10.65</v>
      </c>
      <c r="H322" s="7"/>
    </row>
    <row r="323" spans="1:22" x14ac:dyDescent="0.25">
      <c r="A323" s="27" t="s">
        <v>780</v>
      </c>
      <c r="B323" s="27" t="s">
        <v>781</v>
      </c>
      <c r="C323" s="27" t="s">
        <v>43</v>
      </c>
      <c r="D323" s="28">
        <v>2008</v>
      </c>
      <c r="E323" s="28">
        <v>2021</v>
      </c>
      <c r="F323" s="29" t="s">
        <v>1699</v>
      </c>
      <c r="G323" s="28">
        <v>2293.8000000000002</v>
      </c>
      <c r="H323" s="7"/>
    </row>
    <row r="324" spans="1:22" x14ac:dyDescent="0.25">
      <c r="A324" s="27" t="s">
        <v>728</v>
      </c>
      <c r="B324" s="27" t="s">
        <v>678</v>
      </c>
      <c r="C324" s="27" t="s">
        <v>6</v>
      </c>
      <c r="D324" s="28">
        <v>2002</v>
      </c>
      <c r="E324" s="28">
        <v>2006</v>
      </c>
      <c r="F324" s="29" t="s">
        <v>1699</v>
      </c>
      <c r="G324" s="28">
        <v>236.1</v>
      </c>
      <c r="H324" s="7"/>
    </row>
    <row r="325" spans="1:22" x14ac:dyDescent="0.25">
      <c r="A325" s="27" t="s">
        <v>782</v>
      </c>
      <c r="B325" s="27" t="s">
        <v>783</v>
      </c>
      <c r="C325" s="27" t="s">
        <v>43</v>
      </c>
      <c r="D325" s="28">
        <v>2000</v>
      </c>
      <c r="E325" s="28">
        <v>2008</v>
      </c>
      <c r="F325" s="29" t="s">
        <v>1699</v>
      </c>
      <c r="G325" s="28">
        <v>2302.94</v>
      </c>
      <c r="H325" s="7"/>
    </row>
    <row r="326" spans="1:22" x14ac:dyDescent="0.25">
      <c r="A326" s="27" t="s">
        <v>784</v>
      </c>
      <c r="B326" s="27" t="s">
        <v>758</v>
      </c>
      <c r="C326" s="27" t="s">
        <v>27</v>
      </c>
      <c r="D326" s="28">
        <v>2003</v>
      </c>
      <c r="E326" s="28">
        <v>2006</v>
      </c>
      <c r="F326" s="29" t="s">
        <v>1699</v>
      </c>
      <c r="G326" s="28">
        <v>820.85</v>
      </c>
      <c r="H326" s="7"/>
    </row>
    <row r="327" spans="1:22" x14ac:dyDescent="0.25">
      <c r="A327" s="27" t="s">
        <v>785</v>
      </c>
      <c r="B327" s="27" t="s">
        <v>786</v>
      </c>
      <c r="C327" s="27" t="s">
        <v>17</v>
      </c>
      <c r="D327" s="28">
        <v>2009</v>
      </c>
      <c r="E327" s="28">
        <v>2012</v>
      </c>
      <c r="F327" s="29" t="s">
        <v>1699</v>
      </c>
      <c r="G327" s="28">
        <v>687.78499999999997</v>
      </c>
      <c r="H327" s="7"/>
    </row>
    <row r="328" spans="1:22" x14ac:dyDescent="0.25">
      <c r="A328" s="27" t="s">
        <v>787</v>
      </c>
      <c r="B328" s="27" t="s">
        <v>105</v>
      </c>
      <c r="C328" s="27" t="s">
        <v>36</v>
      </c>
      <c r="D328" s="28">
        <v>2003</v>
      </c>
      <c r="E328" s="28">
        <v>2004</v>
      </c>
      <c r="F328" s="29" t="s">
        <v>1699</v>
      </c>
      <c r="G328" s="28">
        <v>113.02</v>
      </c>
      <c r="H328" s="7"/>
    </row>
    <row r="329" spans="1:22" x14ac:dyDescent="0.25">
      <c r="A329" s="27" t="s">
        <v>788</v>
      </c>
      <c r="B329" s="27" t="s">
        <v>789</v>
      </c>
      <c r="C329" s="27" t="s">
        <v>43</v>
      </c>
      <c r="D329" s="28">
        <v>1999</v>
      </c>
      <c r="E329" s="28">
        <v>2014</v>
      </c>
      <c r="F329" s="29" t="s">
        <v>1699</v>
      </c>
      <c r="G329" s="28">
        <v>2391.7849999999999</v>
      </c>
      <c r="H329" s="7"/>
    </row>
    <row r="330" spans="1:22" x14ac:dyDescent="0.25">
      <c r="A330" s="27" t="s">
        <v>110</v>
      </c>
      <c r="B330" s="27" t="s">
        <v>790</v>
      </c>
      <c r="C330" s="27" t="s">
        <v>9</v>
      </c>
      <c r="D330" s="28">
        <v>2001</v>
      </c>
      <c r="E330" s="28">
        <v>2017</v>
      </c>
      <c r="F330" s="29" t="s">
        <v>1699</v>
      </c>
      <c r="G330" s="28">
        <v>1350.7</v>
      </c>
      <c r="H330" s="7"/>
    </row>
    <row r="331" spans="1:22" x14ac:dyDescent="0.25">
      <c r="A331" s="27" t="s">
        <v>110</v>
      </c>
      <c r="B331" s="27" t="s">
        <v>111</v>
      </c>
      <c r="C331" s="27" t="s">
        <v>6</v>
      </c>
      <c r="D331" s="28">
        <v>1999</v>
      </c>
      <c r="E331" s="28">
        <v>2003</v>
      </c>
      <c r="F331" s="29" t="s">
        <v>1699</v>
      </c>
      <c r="G331" s="28">
        <v>56.79</v>
      </c>
      <c r="H331" s="7"/>
    </row>
    <row r="332" spans="1:22" x14ac:dyDescent="0.25">
      <c r="A332" s="20" t="s">
        <v>110</v>
      </c>
      <c r="B332" s="20" t="s">
        <v>111</v>
      </c>
      <c r="C332" s="20"/>
      <c r="D332" s="21">
        <v>2006</v>
      </c>
      <c r="E332" s="21"/>
      <c r="F332" s="23" t="s">
        <v>1689</v>
      </c>
      <c r="G332" s="21"/>
      <c r="H332" s="7"/>
      <c r="U332" s="5"/>
      <c r="V332" s="13"/>
    </row>
    <row r="333" spans="1:22" x14ac:dyDescent="0.25">
      <c r="A333" s="20" t="s">
        <v>110</v>
      </c>
      <c r="B333" s="20" t="s">
        <v>112</v>
      </c>
      <c r="C333" s="20"/>
      <c r="D333" s="21">
        <v>2023</v>
      </c>
      <c r="E333" s="21"/>
      <c r="F333" s="23" t="s">
        <v>1689</v>
      </c>
      <c r="G333" s="21"/>
      <c r="H333" s="7"/>
    </row>
    <row r="334" spans="1:22" x14ac:dyDescent="0.25">
      <c r="A334" s="27" t="s">
        <v>791</v>
      </c>
      <c r="B334" s="27" t="s">
        <v>176</v>
      </c>
      <c r="C334" s="27" t="s">
        <v>36</v>
      </c>
      <c r="D334" s="28">
        <v>2007</v>
      </c>
      <c r="E334" s="28">
        <v>2008</v>
      </c>
      <c r="F334" s="29" t="s">
        <v>1699</v>
      </c>
      <c r="G334" s="28">
        <v>108.38</v>
      </c>
      <c r="H334" s="7"/>
    </row>
    <row r="335" spans="1:22" x14ac:dyDescent="0.25">
      <c r="A335" s="20" t="s">
        <v>113</v>
      </c>
      <c r="B335" s="20" t="s">
        <v>114</v>
      </c>
      <c r="C335" s="20"/>
      <c r="D335" s="21">
        <v>2005</v>
      </c>
      <c r="E335" s="21"/>
      <c r="F335" s="23" t="s">
        <v>1689</v>
      </c>
      <c r="G335" s="21"/>
      <c r="H335" s="7"/>
    </row>
    <row r="336" spans="1:22" x14ac:dyDescent="0.25">
      <c r="A336" s="27" t="s">
        <v>792</v>
      </c>
      <c r="B336" s="27" t="s">
        <v>593</v>
      </c>
      <c r="C336" s="27" t="s">
        <v>24</v>
      </c>
      <c r="D336" s="28">
        <v>2020</v>
      </c>
      <c r="E336" s="28">
        <v>2020</v>
      </c>
      <c r="F336" s="29" t="s">
        <v>1699</v>
      </c>
      <c r="G336" s="28">
        <v>67.42</v>
      </c>
      <c r="H336" s="7"/>
    </row>
    <row r="337" spans="1:8" x14ac:dyDescent="0.25">
      <c r="A337" s="27" t="s">
        <v>793</v>
      </c>
      <c r="B337" s="27" t="s">
        <v>322</v>
      </c>
      <c r="C337" s="27" t="s">
        <v>17</v>
      </c>
      <c r="D337" s="28">
        <v>2000</v>
      </c>
      <c r="E337" s="28">
        <v>2006</v>
      </c>
      <c r="F337" s="29" t="s">
        <v>1699</v>
      </c>
      <c r="G337" s="28">
        <v>598.03</v>
      </c>
      <c r="H337" s="7"/>
    </row>
    <row r="338" spans="1:8" x14ac:dyDescent="0.25">
      <c r="A338" s="27" t="s">
        <v>105</v>
      </c>
      <c r="B338" s="27" t="s">
        <v>795</v>
      </c>
      <c r="C338" s="27" t="s">
        <v>24</v>
      </c>
      <c r="D338" s="28">
        <v>2011</v>
      </c>
      <c r="E338" s="28">
        <v>2013</v>
      </c>
      <c r="F338" s="29" t="s">
        <v>1699</v>
      </c>
      <c r="G338" s="28">
        <v>69.275000000000006</v>
      </c>
      <c r="H338" s="7"/>
    </row>
    <row r="339" spans="1:8" x14ac:dyDescent="0.25">
      <c r="A339" s="27" t="s">
        <v>105</v>
      </c>
      <c r="B339" s="27" t="s">
        <v>794</v>
      </c>
      <c r="C339" s="27" t="s">
        <v>20</v>
      </c>
      <c r="D339" s="28">
        <v>2007</v>
      </c>
      <c r="E339" s="28">
        <v>2008</v>
      </c>
      <c r="F339" s="29" t="s">
        <v>1699</v>
      </c>
      <c r="G339" s="28">
        <v>40.78</v>
      </c>
      <c r="H339" s="7"/>
    </row>
    <row r="340" spans="1:8" x14ac:dyDescent="0.25">
      <c r="A340" s="27" t="s">
        <v>115</v>
      </c>
      <c r="B340" s="27" t="s">
        <v>116</v>
      </c>
      <c r="C340" s="113" t="s">
        <v>36</v>
      </c>
      <c r="D340" s="28">
        <v>2021</v>
      </c>
      <c r="E340" s="28">
        <v>2025</v>
      </c>
      <c r="F340" s="112" t="s">
        <v>1699</v>
      </c>
      <c r="G340" s="28">
        <v>131.27000000000001</v>
      </c>
      <c r="H340" s="7"/>
    </row>
    <row r="341" spans="1:8" x14ac:dyDescent="0.25">
      <c r="A341" s="27" t="s">
        <v>796</v>
      </c>
      <c r="B341" s="27" t="s">
        <v>64</v>
      </c>
      <c r="C341" s="27" t="s">
        <v>20</v>
      </c>
      <c r="D341" s="28">
        <v>2000</v>
      </c>
      <c r="E341" s="28">
        <v>2001</v>
      </c>
      <c r="F341" s="29" t="s">
        <v>1699</v>
      </c>
      <c r="G341" s="28">
        <v>8.9700000000000006</v>
      </c>
      <c r="H341" s="7"/>
    </row>
    <row r="342" spans="1:8" ht="15" customHeight="1" x14ac:dyDescent="0.25">
      <c r="A342" s="20" t="s">
        <v>117</v>
      </c>
      <c r="B342" s="20" t="s">
        <v>118</v>
      </c>
      <c r="C342" s="20"/>
      <c r="D342" s="21">
        <v>2000</v>
      </c>
      <c r="E342" s="21"/>
      <c r="F342" s="23" t="s">
        <v>1689</v>
      </c>
      <c r="G342" s="21"/>
      <c r="H342" s="7"/>
    </row>
    <row r="343" spans="1:8" x14ac:dyDescent="0.25">
      <c r="A343" s="20" t="s">
        <v>119</v>
      </c>
      <c r="B343" s="20" t="s">
        <v>120</v>
      </c>
      <c r="C343" s="20"/>
      <c r="D343" s="21">
        <v>2000</v>
      </c>
      <c r="E343" s="21"/>
      <c r="F343" s="23" t="s">
        <v>1689</v>
      </c>
      <c r="G343" s="21"/>
      <c r="H343" s="7"/>
    </row>
    <row r="344" spans="1:8" x14ac:dyDescent="0.25">
      <c r="A344" s="27" t="s">
        <v>326</v>
      </c>
      <c r="B344" s="27" t="s">
        <v>301</v>
      </c>
      <c r="C344" s="27" t="s">
        <v>24</v>
      </c>
      <c r="D344" s="28">
        <v>1998</v>
      </c>
      <c r="E344" s="28">
        <v>2001</v>
      </c>
      <c r="F344" s="29" t="s">
        <v>1699</v>
      </c>
      <c r="G344" s="28">
        <v>66.97</v>
      </c>
      <c r="H344" s="7"/>
    </row>
    <row r="345" spans="1:8" x14ac:dyDescent="0.25">
      <c r="A345" s="27" t="s">
        <v>326</v>
      </c>
      <c r="B345" s="27" t="s">
        <v>164</v>
      </c>
      <c r="C345" s="27" t="s">
        <v>20</v>
      </c>
      <c r="D345" s="28">
        <v>2021</v>
      </c>
      <c r="E345" s="28">
        <v>2021</v>
      </c>
      <c r="F345" s="29" t="s">
        <v>1699</v>
      </c>
      <c r="G345" s="28">
        <v>44.32</v>
      </c>
      <c r="H345" s="7"/>
    </row>
    <row r="346" spans="1:8" x14ac:dyDescent="0.25">
      <c r="A346" s="27" t="s">
        <v>326</v>
      </c>
      <c r="B346" s="27" t="s">
        <v>206</v>
      </c>
      <c r="C346" s="27" t="s">
        <v>20</v>
      </c>
      <c r="D346" s="28">
        <v>2005</v>
      </c>
      <c r="E346" s="28">
        <v>2005</v>
      </c>
      <c r="F346" s="29" t="s">
        <v>1699</v>
      </c>
      <c r="G346" s="28">
        <v>33.1</v>
      </c>
      <c r="H346" s="7"/>
    </row>
    <row r="347" spans="1:8" x14ac:dyDescent="0.25">
      <c r="A347" s="27" t="s">
        <v>327</v>
      </c>
      <c r="B347" s="27" t="s">
        <v>797</v>
      </c>
      <c r="C347" s="27" t="s">
        <v>31</v>
      </c>
      <c r="D347" s="28">
        <v>2010</v>
      </c>
      <c r="E347" s="28">
        <v>2010</v>
      </c>
      <c r="F347" s="29" t="s">
        <v>1699</v>
      </c>
      <c r="G347" s="28">
        <v>54.12</v>
      </c>
      <c r="H347" s="7"/>
    </row>
    <row r="348" spans="1:8" x14ac:dyDescent="0.25">
      <c r="A348" s="27" t="s">
        <v>327</v>
      </c>
      <c r="B348" s="27" t="s">
        <v>619</v>
      </c>
      <c r="C348" s="27" t="s">
        <v>20</v>
      </c>
      <c r="D348" s="28">
        <v>2021</v>
      </c>
      <c r="E348" s="28">
        <v>2022</v>
      </c>
      <c r="F348" s="29" t="s">
        <v>1699</v>
      </c>
      <c r="G348" s="28">
        <v>31.67</v>
      </c>
      <c r="H348" s="7"/>
    </row>
    <row r="349" spans="1:8" x14ac:dyDescent="0.25">
      <c r="A349" s="27" t="s">
        <v>798</v>
      </c>
      <c r="B349" s="27" t="s">
        <v>146</v>
      </c>
      <c r="C349" s="27" t="s">
        <v>36</v>
      </c>
      <c r="D349" s="28">
        <v>2003</v>
      </c>
      <c r="E349" s="28">
        <v>2004</v>
      </c>
      <c r="F349" s="29" t="s">
        <v>1699</v>
      </c>
      <c r="G349" s="28">
        <v>113.95</v>
      </c>
      <c r="H349" s="7"/>
    </row>
    <row r="350" spans="1:8" x14ac:dyDescent="0.25">
      <c r="A350" s="27" t="s">
        <v>799</v>
      </c>
      <c r="B350" s="27" t="s">
        <v>593</v>
      </c>
      <c r="C350" s="27" t="s">
        <v>6</v>
      </c>
      <c r="D350" s="28">
        <v>2003</v>
      </c>
      <c r="E350" s="28">
        <v>2007</v>
      </c>
      <c r="F350" s="29" t="s">
        <v>1699</v>
      </c>
      <c r="G350" s="28">
        <v>227.495</v>
      </c>
      <c r="H350" s="7"/>
    </row>
    <row r="351" spans="1:8" x14ac:dyDescent="0.25">
      <c r="A351" s="27" t="s">
        <v>800</v>
      </c>
      <c r="B351" s="27" t="s">
        <v>801</v>
      </c>
      <c r="C351" s="27" t="s">
        <v>6</v>
      </c>
      <c r="D351" s="28">
        <v>2002</v>
      </c>
      <c r="E351" s="28">
        <v>2011</v>
      </c>
      <c r="F351" s="29" t="s">
        <v>1699</v>
      </c>
      <c r="G351" s="28">
        <v>188.33500000000001</v>
      </c>
      <c r="H351" s="7"/>
    </row>
    <row r="352" spans="1:8" x14ac:dyDescent="0.25">
      <c r="A352" s="27" t="s">
        <v>802</v>
      </c>
      <c r="B352" s="27" t="s">
        <v>112</v>
      </c>
      <c r="C352" s="27" t="s">
        <v>24</v>
      </c>
      <c r="D352" s="28">
        <v>2011</v>
      </c>
      <c r="E352" s="28">
        <v>2012</v>
      </c>
      <c r="F352" s="29" t="s">
        <v>1699</v>
      </c>
      <c r="G352" s="28">
        <v>64.17</v>
      </c>
      <c r="H352" s="7"/>
    </row>
    <row r="353" spans="1:8" x14ac:dyDescent="0.25">
      <c r="A353" s="27" t="s">
        <v>328</v>
      </c>
      <c r="B353" s="27" t="s">
        <v>170</v>
      </c>
      <c r="C353" s="27" t="s">
        <v>20</v>
      </c>
      <c r="D353" s="28">
        <v>1998</v>
      </c>
      <c r="E353" s="28">
        <v>2001</v>
      </c>
      <c r="F353" s="29" t="s">
        <v>1699</v>
      </c>
      <c r="G353" s="28">
        <v>25.34</v>
      </c>
      <c r="H353" s="7"/>
    </row>
    <row r="354" spans="1:8" x14ac:dyDescent="0.25">
      <c r="A354" s="27" t="s">
        <v>388</v>
      </c>
      <c r="B354" s="27" t="s">
        <v>361</v>
      </c>
      <c r="C354" s="27" t="s">
        <v>20</v>
      </c>
      <c r="D354" s="28">
        <v>2021</v>
      </c>
      <c r="E354" s="28">
        <v>2021</v>
      </c>
      <c r="F354" s="29" t="s">
        <v>1699</v>
      </c>
      <c r="G354" s="28">
        <v>31.1</v>
      </c>
      <c r="H354" s="7"/>
    </row>
    <row r="355" spans="1:8" x14ac:dyDescent="0.25">
      <c r="A355" s="27" t="s">
        <v>803</v>
      </c>
      <c r="B355" s="27" t="s">
        <v>92</v>
      </c>
      <c r="C355" s="27" t="s">
        <v>20</v>
      </c>
      <c r="D355" s="28">
        <v>2002</v>
      </c>
      <c r="E355" s="28">
        <v>2002</v>
      </c>
      <c r="F355" s="29" t="s">
        <v>1699</v>
      </c>
      <c r="G355" s="28">
        <v>30</v>
      </c>
      <c r="H355" s="7"/>
    </row>
    <row r="356" spans="1:8" x14ac:dyDescent="0.25">
      <c r="A356" s="27" t="s">
        <v>804</v>
      </c>
      <c r="B356" s="27" t="s">
        <v>206</v>
      </c>
      <c r="C356" s="27" t="s">
        <v>9</v>
      </c>
      <c r="D356" s="28">
        <v>2004</v>
      </c>
      <c r="E356" s="28">
        <v>2011</v>
      </c>
      <c r="F356" s="29" t="s">
        <v>1699</v>
      </c>
      <c r="G356" s="28">
        <v>1045</v>
      </c>
      <c r="H356" s="7"/>
    </row>
    <row r="357" spans="1:8" x14ac:dyDescent="0.25">
      <c r="A357" s="27" t="s">
        <v>805</v>
      </c>
      <c r="B357" s="27" t="s">
        <v>92</v>
      </c>
      <c r="C357" s="27" t="s">
        <v>9</v>
      </c>
      <c r="D357" s="28">
        <v>2000</v>
      </c>
      <c r="E357" s="28">
        <v>2008</v>
      </c>
      <c r="F357" s="29" t="s">
        <v>1699</v>
      </c>
      <c r="G357" s="28">
        <v>1226.18</v>
      </c>
      <c r="H357" s="7"/>
    </row>
    <row r="358" spans="1:8" x14ac:dyDescent="0.25">
      <c r="A358" s="27" t="s">
        <v>806</v>
      </c>
      <c r="B358" s="27" t="s">
        <v>94</v>
      </c>
      <c r="C358" s="27" t="s">
        <v>9</v>
      </c>
      <c r="D358" s="28">
        <v>2000</v>
      </c>
      <c r="E358" s="28">
        <v>2004</v>
      </c>
      <c r="F358" s="29" t="s">
        <v>1699</v>
      </c>
      <c r="G358" s="28">
        <v>903.53</v>
      </c>
      <c r="H358" s="7"/>
    </row>
    <row r="359" spans="1:8" x14ac:dyDescent="0.25">
      <c r="A359" s="20" t="s">
        <v>121</v>
      </c>
      <c r="B359" s="20" t="s">
        <v>72</v>
      </c>
      <c r="C359" s="20"/>
      <c r="D359" s="21">
        <v>2021</v>
      </c>
      <c r="E359" s="21"/>
      <c r="F359" s="23" t="s">
        <v>1689</v>
      </c>
      <c r="G359" s="21"/>
      <c r="H359" s="7"/>
    </row>
    <row r="360" spans="1:8" x14ac:dyDescent="0.25">
      <c r="A360" s="27" t="s">
        <v>807</v>
      </c>
      <c r="B360" s="27" t="s">
        <v>278</v>
      </c>
      <c r="C360" s="27" t="s">
        <v>27</v>
      </c>
      <c r="D360" s="28">
        <v>2005</v>
      </c>
      <c r="E360" s="28">
        <v>2013</v>
      </c>
      <c r="F360" s="29" t="s">
        <v>1699</v>
      </c>
      <c r="G360" s="28">
        <v>814.85500000000002</v>
      </c>
      <c r="H360" s="7"/>
    </row>
    <row r="361" spans="1:8" x14ac:dyDescent="0.25">
      <c r="A361" s="27" t="s">
        <v>808</v>
      </c>
      <c r="B361" s="27" t="s">
        <v>64</v>
      </c>
      <c r="C361" s="27" t="s">
        <v>27</v>
      </c>
      <c r="D361" s="28">
        <v>1999</v>
      </c>
      <c r="E361" s="28">
        <v>2008</v>
      </c>
      <c r="F361" s="29" t="s">
        <v>1699</v>
      </c>
      <c r="G361" s="28">
        <v>718.95</v>
      </c>
      <c r="H361" s="7"/>
    </row>
    <row r="362" spans="1:8" x14ac:dyDescent="0.25">
      <c r="A362" s="27" t="s">
        <v>809</v>
      </c>
      <c r="B362" s="27" t="s">
        <v>72</v>
      </c>
      <c r="C362" s="27" t="s">
        <v>31</v>
      </c>
      <c r="D362" s="28">
        <v>2002</v>
      </c>
      <c r="E362" s="28">
        <v>2003</v>
      </c>
      <c r="F362" s="29" t="s">
        <v>1699</v>
      </c>
      <c r="G362" s="28">
        <v>58.71</v>
      </c>
      <c r="H362" s="7"/>
    </row>
    <row r="363" spans="1:8" x14ac:dyDescent="0.25">
      <c r="A363" s="27" t="s">
        <v>810</v>
      </c>
      <c r="B363" s="27" t="s">
        <v>811</v>
      </c>
      <c r="C363" s="27" t="s">
        <v>20</v>
      </c>
      <c r="D363" s="28">
        <v>1999</v>
      </c>
      <c r="E363" s="28">
        <v>2001</v>
      </c>
      <c r="F363" s="29" t="s">
        <v>1699</v>
      </c>
      <c r="G363" s="28">
        <v>32.56</v>
      </c>
      <c r="H363" s="7"/>
    </row>
    <row r="364" spans="1:8" x14ac:dyDescent="0.25">
      <c r="A364" s="27" t="s">
        <v>812</v>
      </c>
      <c r="B364" s="27" t="s">
        <v>94</v>
      </c>
      <c r="C364" s="27" t="s">
        <v>9</v>
      </c>
      <c r="D364" s="28">
        <v>2004</v>
      </c>
      <c r="E364" s="28">
        <v>2021</v>
      </c>
      <c r="F364" s="29" t="s">
        <v>1699</v>
      </c>
      <c r="G364" s="28">
        <v>3848.03</v>
      </c>
      <c r="H364" s="7"/>
    </row>
    <row r="365" spans="1:8" x14ac:dyDescent="0.25">
      <c r="A365" s="20" t="s">
        <v>122</v>
      </c>
      <c r="B365" s="20" t="s">
        <v>123</v>
      </c>
      <c r="C365" s="20"/>
      <c r="D365" s="21">
        <v>2008</v>
      </c>
      <c r="E365" s="21"/>
      <c r="F365" s="23" t="s">
        <v>1689</v>
      </c>
      <c r="G365" s="21"/>
      <c r="H365" s="7"/>
    </row>
    <row r="366" spans="1:8" x14ac:dyDescent="0.25">
      <c r="A366" s="27" t="s">
        <v>813</v>
      </c>
      <c r="B366" s="27" t="s">
        <v>432</v>
      </c>
      <c r="C366" s="27" t="s">
        <v>6</v>
      </c>
      <c r="D366" s="28">
        <v>2006</v>
      </c>
      <c r="E366" s="28">
        <v>2007</v>
      </c>
      <c r="F366" s="29" t="s">
        <v>1699</v>
      </c>
      <c r="G366" s="28">
        <v>200.53</v>
      </c>
      <c r="H366" s="7"/>
    </row>
    <row r="367" spans="1:8" x14ac:dyDescent="0.25">
      <c r="A367" s="27" t="s">
        <v>814</v>
      </c>
      <c r="B367" s="27" t="s">
        <v>481</v>
      </c>
      <c r="C367" s="27" t="s">
        <v>31</v>
      </c>
      <c r="D367" s="28">
        <v>1999</v>
      </c>
      <c r="E367" s="28">
        <v>2002</v>
      </c>
      <c r="F367" s="29" t="s">
        <v>1699</v>
      </c>
      <c r="G367" s="28">
        <v>84.71</v>
      </c>
      <c r="H367" s="7"/>
    </row>
    <row r="368" spans="1:8" x14ac:dyDescent="0.25">
      <c r="A368" s="27" t="s">
        <v>815</v>
      </c>
      <c r="B368" s="27" t="s">
        <v>816</v>
      </c>
      <c r="C368" s="27" t="s">
        <v>36</v>
      </c>
      <c r="D368" s="28">
        <v>2011</v>
      </c>
      <c r="E368" s="28">
        <v>2012</v>
      </c>
      <c r="F368" s="29" t="s">
        <v>1699</v>
      </c>
      <c r="G368" s="28">
        <v>105.3</v>
      </c>
      <c r="H368" s="7"/>
    </row>
    <row r="369" spans="1:8" x14ac:dyDescent="0.25">
      <c r="A369" s="27" t="s">
        <v>817</v>
      </c>
      <c r="B369" s="27" t="s">
        <v>731</v>
      </c>
      <c r="C369" s="27" t="s">
        <v>36</v>
      </c>
      <c r="D369" s="28">
        <v>2021</v>
      </c>
      <c r="E369" s="28">
        <v>2023</v>
      </c>
      <c r="F369" s="29" t="s">
        <v>1699</v>
      </c>
      <c r="G369" s="28">
        <v>125.28</v>
      </c>
      <c r="H369" s="7"/>
    </row>
    <row r="370" spans="1:8" x14ac:dyDescent="0.25">
      <c r="A370" s="27" t="s">
        <v>818</v>
      </c>
      <c r="B370" s="27" t="s">
        <v>539</v>
      </c>
      <c r="C370" s="27" t="s">
        <v>27</v>
      </c>
      <c r="D370" s="28">
        <v>2007</v>
      </c>
      <c r="E370" s="28">
        <v>2015</v>
      </c>
      <c r="F370" s="29" t="s">
        <v>1699</v>
      </c>
      <c r="G370" s="28">
        <v>615.4</v>
      </c>
      <c r="H370" s="7"/>
    </row>
    <row r="371" spans="1:8" x14ac:dyDescent="0.25">
      <c r="A371" s="27" t="s">
        <v>819</v>
      </c>
      <c r="B371" s="27" t="s">
        <v>820</v>
      </c>
      <c r="C371" s="27" t="s">
        <v>9</v>
      </c>
      <c r="D371" s="28">
        <v>1998</v>
      </c>
      <c r="E371" s="28">
        <v>2005</v>
      </c>
      <c r="F371" s="29" t="s">
        <v>1699</v>
      </c>
      <c r="G371" s="28">
        <v>751</v>
      </c>
      <c r="H371" s="7"/>
    </row>
    <row r="372" spans="1:8" x14ac:dyDescent="0.25">
      <c r="A372" s="20" t="s">
        <v>124</v>
      </c>
      <c r="B372" s="20" t="s">
        <v>125</v>
      </c>
      <c r="C372" s="20"/>
      <c r="D372" s="21">
        <v>2015</v>
      </c>
      <c r="E372" s="21"/>
      <c r="F372" s="23" t="s">
        <v>1689</v>
      </c>
      <c r="G372" s="21"/>
      <c r="H372" s="7"/>
    </row>
    <row r="373" spans="1:8" x14ac:dyDescent="0.25">
      <c r="A373" s="27" t="s">
        <v>821</v>
      </c>
      <c r="B373" s="27" t="s">
        <v>822</v>
      </c>
      <c r="C373" s="27" t="s">
        <v>24</v>
      </c>
      <c r="D373" s="28">
        <v>2017</v>
      </c>
      <c r="E373" s="28">
        <v>2023</v>
      </c>
      <c r="F373" s="29" t="s">
        <v>1699</v>
      </c>
      <c r="G373" s="28">
        <v>60.75</v>
      </c>
      <c r="H373" s="7"/>
    </row>
    <row r="374" spans="1:8" x14ac:dyDescent="0.25">
      <c r="A374" s="20" t="s">
        <v>126</v>
      </c>
      <c r="B374" s="20" t="s">
        <v>109</v>
      </c>
      <c r="C374" s="20"/>
      <c r="D374" s="21">
        <v>2005</v>
      </c>
      <c r="E374" s="21"/>
      <c r="F374" s="23" t="s">
        <v>1689</v>
      </c>
      <c r="G374" s="21"/>
      <c r="H374" s="7"/>
    </row>
    <row r="375" spans="1:8" x14ac:dyDescent="0.25">
      <c r="A375" s="27" t="s">
        <v>823</v>
      </c>
      <c r="B375" s="27" t="s">
        <v>824</v>
      </c>
      <c r="C375" s="27" t="s">
        <v>24</v>
      </c>
      <c r="D375" s="28">
        <v>2008</v>
      </c>
      <c r="E375" s="28">
        <v>2009</v>
      </c>
      <c r="F375" s="29" t="s">
        <v>1699</v>
      </c>
      <c r="G375" s="28">
        <v>73.239999999999995</v>
      </c>
      <c r="H375" s="7"/>
    </row>
    <row r="376" spans="1:8" x14ac:dyDescent="0.25">
      <c r="A376" s="27" t="s">
        <v>825</v>
      </c>
      <c r="B376" s="27" t="s">
        <v>826</v>
      </c>
      <c r="C376" s="27" t="s">
        <v>27</v>
      </c>
      <c r="D376" s="28">
        <v>2020</v>
      </c>
      <c r="E376" s="28">
        <v>2024</v>
      </c>
      <c r="F376" s="29" t="s">
        <v>1699</v>
      </c>
      <c r="G376" s="28">
        <v>934.7</v>
      </c>
      <c r="H376" s="7"/>
    </row>
    <row r="377" spans="1:8" x14ac:dyDescent="0.25">
      <c r="A377" s="27" t="s">
        <v>827</v>
      </c>
      <c r="B377" s="27" t="s">
        <v>828</v>
      </c>
      <c r="C377" s="27" t="s">
        <v>27</v>
      </c>
      <c r="D377" s="28">
        <v>2001</v>
      </c>
      <c r="E377" s="28">
        <v>2006</v>
      </c>
      <c r="F377" s="29" t="s">
        <v>1699</v>
      </c>
      <c r="G377" s="28">
        <v>483.04</v>
      </c>
      <c r="H377" s="7"/>
    </row>
    <row r="378" spans="1:8" x14ac:dyDescent="0.25">
      <c r="A378" s="27" t="s">
        <v>829</v>
      </c>
      <c r="B378" s="27" t="s">
        <v>830</v>
      </c>
      <c r="C378" s="27" t="s">
        <v>27</v>
      </c>
      <c r="D378" s="28">
        <v>2009</v>
      </c>
      <c r="E378" s="28">
        <v>2017</v>
      </c>
      <c r="F378" s="29" t="s">
        <v>1699</v>
      </c>
      <c r="G378" s="28">
        <v>635.09</v>
      </c>
      <c r="H378" s="7"/>
    </row>
    <row r="379" spans="1:8" x14ac:dyDescent="0.25">
      <c r="A379" s="20" t="s">
        <v>127</v>
      </c>
      <c r="B379" s="20" t="s">
        <v>128</v>
      </c>
      <c r="C379" s="20"/>
      <c r="D379" s="21">
        <v>2004</v>
      </c>
      <c r="E379" s="21"/>
      <c r="F379" s="23" t="s">
        <v>1689</v>
      </c>
      <c r="G379" s="21"/>
      <c r="H379" s="7"/>
    </row>
    <row r="380" spans="1:8" x14ac:dyDescent="0.25">
      <c r="A380" s="27" t="s">
        <v>831</v>
      </c>
      <c r="B380" s="27" t="s">
        <v>201</v>
      </c>
      <c r="C380" s="27" t="s">
        <v>17</v>
      </c>
      <c r="D380" s="28">
        <v>2000</v>
      </c>
      <c r="E380" s="28">
        <v>2012</v>
      </c>
      <c r="F380" s="29" t="s">
        <v>1699</v>
      </c>
      <c r="G380" s="28">
        <v>1524.23</v>
      </c>
      <c r="H380" s="7"/>
    </row>
    <row r="381" spans="1:8" x14ac:dyDescent="0.25">
      <c r="A381" s="27" t="s">
        <v>832</v>
      </c>
      <c r="B381" s="27" t="s">
        <v>170</v>
      </c>
      <c r="C381" s="27" t="s">
        <v>24</v>
      </c>
      <c r="D381" s="28">
        <v>2020</v>
      </c>
      <c r="E381" s="28">
        <v>2021</v>
      </c>
      <c r="F381" s="29" t="s">
        <v>1699</v>
      </c>
      <c r="G381" s="28">
        <v>68.069999999999993</v>
      </c>
      <c r="H381" s="7"/>
    </row>
    <row r="382" spans="1:8" x14ac:dyDescent="0.25">
      <c r="A382" s="20" t="s">
        <v>129</v>
      </c>
      <c r="B382" s="20" t="s">
        <v>40</v>
      </c>
      <c r="C382" s="20"/>
      <c r="D382" s="21">
        <v>2003</v>
      </c>
      <c r="E382" s="21"/>
      <c r="F382" s="23" t="s">
        <v>1689</v>
      </c>
      <c r="G382" s="21"/>
      <c r="H382" s="7"/>
    </row>
    <row r="383" spans="1:8" x14ac:dyDescent="0.25">
      <c r="A383" s="17" t="s">
        <v>833</v>
      </c>
      <c r="B383" s="17" t="s">
        <v>834</v>
      </c>
      <c r="C383" s="17" t="s">
        <v>31</v>
      </c>
      <c r="D383" s="28">
        <v>2002</v>
      </c>
      <c r="E383" s="28">
        <v>2003</v>
      </c>
      <c r="F383" s="29" t="s">
        <v>1699</v>
      </c>
      <c r="G383" s="28">
        <v>59.58</v>
      </c>
      <c r="H383" s="7"/>
    </row>
    <row r="384" spans="1:8" x14ac:dyDescent="0.25">
      <c r="A384" s="27" t="s">
        <v>835</v>
      </c>
      <c r="B384" s="27" t="s">
        <v>836</v>
      </c>
      <c r="C384" s="27" t="s">
        <v>27</v>
      </c>
      <c r="D384" s="28">
        <v>2005</v>
      </c>
      <c r="E384" s="28">
        <v>2021</v>
      </c>
      <c r="F384" s="29" t="s">
        <v>1699</v>
      </c>
      <c r="G384" s="28">
        <v>805.61500000000001</v>
      </c>
      <c r="H384" s="7"/>
    </row>
    <row r="385" spans="1:8" x14ac:dyDescent="0.25">
      <c r="A385" s="27" t="s">
        <v>837</v>
      </c>
      <c r="B385" s="27" t="s">
        <v>322</v>
      </c>
      <c r="C385" s="27" t="s">
        <v>36</v>
      </c>
      <c r="D385" s="28">
        <v>2004</v>
      </c>
      <c r="E385" s="28">
        <v>2005</v>
      </c>
      <c r="F385" s="29" t="s">
        <v>1699</v>
      </c>
      <c r="G385" s="28">
        <v>161.24</v>
      </c>
      <c r="H385" s="7"/>
    </row>
    <row r="386" spans="1:8" x14ac:dyDescent="0.25">
      <c r="A386" s="27" t="s">
        <v>838</v>
      </c>
      <c r="B386" s="27" t="s">
        <v>64</v>
      </c>
      <c r="C386" s="27" t="s">
        <v>6</v>
      </c>
      <c r="D386" s="28">
        <v>2013</v>
      </c>
      <c r="E386" s="28">
        <v>2014</v>
      </c>
      <c r="F386" s="29" t="s">
        <v>1699</v>
      </c>
      <c r="G386" s="28">
        <v>230.73</v>
      </c>
      <c r="H386" s="7"/>
    </row>
    <row r="387" spans="1:8" x14ac:dyDescent="0.25">
      <c r="A387" s="27" t="s">
        <v>838</v>
      </c>
      <c r="B387" s="27" t="s">
        <v>170</v>
      </c>
      <c r="C387" s="27" t="s">
        <v>20</v>
      </c>
      <c r="D387" s="28">
        <v>2021</v>
      </c>
      <c r="E387" s="28">
        <v>2022</v>
      </c>
      <c r="F387" s="29" t="s">
        <v>1699</v>
      </c>
      <c r="G387" s="28">
        <v>39.020000000000003</v>
      </c>
      <c r="H387" s="7"/>
    </row>
    <row r="388" spans="1:8" x14ac:dyDescent="0.25">
      <c r="A388" s="27" t="s">
        <v>839</v>
      </c>
      <c r="B388" s="27" t="s">
        <v>164</v>
      </c>
      <c r="C388" s="27" t="s">
        <v>36</v>
      </c>
      <c r="D388" s="28">
        <v>2016</v>
      </c>
      <c r="E388" s="28">
        <v>2019</v>
      </c>
      <c r="F388" s="29" t="s">
        <v>1699</v>
      </c>
      <c r="G388" s="28">
        <v>136.32</v>
      </c>
      <c r="H388" s="7"/>
    </row>
    <row r="389" spans="1:8" x14ac:dyDescent="0.25">
      <c r="A389" s="20" t="s">
        <v>130</v>
      </c>
      <c r="B389" s="20" t="s">
        <v>131</v>
      </c>
      <c r="C389" s="20"/>
      <c r="D389" s="21">
        <v>2020</v>
      </c>
      <c r="E389" s="21"/>
      <c r="F389" s="23" t="s">
        <v>1689</v>
      </c>
      <c r="G389" s="21"/>
      <c r="H389" s="7"/>
    </row>
    <row r="390" spans="1:8" x14ac:dyDescent="0.25">
      <c r="A390" s="27" t="s">
        <v>840</v>
      </c>
      <c r="B390" s="27" t="s">
        <v>841</v>
      </c>
      <c r="C390" s="27" t="s">
        <v>6</v>
      </c>
      <c r="D390" s="28">
        <v>2003</v>
      </c>
      <c r="E390" s="28">
        <v>2004</v>
      </c>
      <c r="F390" s="29" t="s">
        <v>1699</v>
      </c>
      <c r="G390" s="28">
        <v>162.61000000000001</v>
      </c>
      <c r="H390" s="7"/>
    </row>
    <row r="391" spans="1:8" x14ac:dyDescent="0.25">
      <c r="A391" s="20" t="s">
        <v>132</v>
      </c>
      <c r="B391" s="20" t="s">
        <v>133</v>
      </c>
      <c r="C391" s="20"/>
      <c r="D391" s="21">
        <v>2014</v>
      </c>
      <c r="E391" s="21"/>
      <c r="F391" s="23" t="s">
        <v>1689</v>
      </c>
      <c r="G391" s="21"/>
      <c r="H391" s="7"/>
    </row>
    <row r="392" spans="1:8" x14ac:dyDescent="0.25">
      <c r="A392" s="27" t="s">
        <v>842</v>
      </c>
      <c r="B392" s="27" t="s">
        <v>303</v>
      </c>
      <c r="C392" s="27" t="s">
        <v>6</v>
      </c>
      <c r="D392" s="28">
        <v>2005</v>
      </c>
      <c r="E392" s="28">
        <v>2005</v>
      </c>
      <c r="F392" s="29" t="s">
        <v>1699</v>
      </c>
      <c r="G392" s="28">
        <v>175.75</v>
      </c>
      <c r="H392" s="7"/>
    </row>
    <row r="393" spans="1:8" x14ac:dyDescent="0.25">
      <c r="A393" s="27" t="s">
        <v>843</v>
      </c>
      <c r="B393" s="27" t="s">
        <v>164</v>
      </c>
      <c r="C393" s="27" t="s">
        <v>6</v>
      </c>
      <c r="D393" s="28">
        <v>2008</v>
      </c>
      <c r="E393" s="28">
        <v>2018</v>
      </c>
      <c r="F393" s="29" t="s">
        <v>1699</v>
      </c>
      <c r="G393" s="28">
        <v>255.95</v>
      </c>
      <c r="H393" s="7"/>
    </row>
    <row r="394" spans="1:8" x14ac:dyDescent="0.25">
      <c r="A394" s="27" t="s">
        <v>844</v>
      </c>
      <c r="B394" s="27" t="s">
        <v>845</v>
      </c>
      <c r="C394" s="27" t="s">
        <v>31</v>
      </c>
      <c r="D394" s="28">
        <v>2012</v>
      </c>
      <c r="E394" s="28">
        <v>2012</v>
      </c>
      <c r="F394" s="29" t="s">
        <v>1699</v>
      </c>
      <c r="G394" s="28">
        <v>51.92</v>
      </c>
      <c r="H394" s="7"/>
    </row>
    <row r="395" spans="1:8" x14ac:dyDescent="0.25">
      <c r="A395" s="27" t="s">
        <v>846</v>
      </c>
      <c r="B395" s="27" t="s">
        <v>847</v>
      </c>
      <c r="C395" s="27" t="s">
        <v>27</v>
      </c>
      <c r="D395" s="28">
        <v>1999</v>
      </c>
      <c r="E395" s="28">
        <v>2003</v>
      </c>
      <c r="F395" s="29" t="s">
        <v>1699</v>
      </c>
      <c r="G395" s="28">
        <v>310.63</v>
      </c>
      <c r="H395" s="7"/>
    </row>
    <row r="396" spans="1:8" x14ac:dyDescent="0.25">
      <c r="A396" s="27" t="s">
        <v>848</v>
      </c>
      <c r="B396" s="27" t="s">
        <v>822</v>
      </c>
      <c r="C396" s="27" t="s">
        <v>27</v>
      </c>
      <c r="D396" s="28">
        <v>2009</v>
      </c>
      <c r="E396" s="28">
        <v>2010</v>
      </c>
      <c r="F396" s="29" t="s">
        <v>1699</v>
      </c>
      <c r="G396" s="28">
        <v>413.34</v>
      </c>
      <c r="H396" s="7"/>
    </row>
    <row r="397" spans="1:8" x14ac:dyDescent="0.25">
      <c r="A397" s="20" t="s">
        <v>134</v>
      </c>
      <c r="B397" s="20" t="s">
        <v>135</v>
      </c>
      <c r="C397" s="20"/>
      <c r="D397" s="21">
        <v>2024</v>
      </c>
      <c r="E397" s="21"/>
      <c r="F397" s="23" t="s">
        <v>1689</v>
      </c>
      <c r="G397" s="21"/>
      <c r="H397" s="7"/>
    </row>
    <row r="398" spans="1:8" x14ac:dyDescent="0.25">
      <c r="A398" s="27" t="s">
        <v>849</v>
      </c>
      <c r="B398" s="27" t="s">
        <v>230</v>
      </c>
      <c r="C398" s="27" t="s">
        <v>20</v>
      </c>
      <c r="D398" s="28">
        <v>2005</v>
      </c>
      <c r="E398" s="28">
        <v>2006</v>
      </c>
      <c r="F398" s="29" t="s">
        <v>1699</v>
      </c>
      <c r="G398" s="28">
        <v>10.86</v>
      </c>
      <c r="H398" s="7"/>
    </row>
    <row r="399" spans="1:8" x14ac:dyDescent="0.25">
      <c r="A399" s="27" t="s">
        <v>850</v>
      </c>
      <c r="B399" s="27" t="s">
        <v>78</v>
      </c>
      <c r="C399" s="27" t="s">
        <v>43</v>
      </c>
      <c r="D399" s="28">
        <v>1999</v>
      </c>
      <c r="E399" s="28">
        <v>2019</v>
      </c>
      <c r="F399" s="29" t="s">
        <v>1699</v>
      </c>
      <c r="G399" s="28">
        <v>3425.21</v>
      </c>
      <c r="H399" s="7"/>
    </row>
    <row r="400" spans="1:8" x14ac:dyDescent="0.25">
      <c r="A400" s="20" t="s">
        <v>136</v>
      </c>
      <c r="B400" s="20" t="s">
        <v>72</v>
      </c>
      <c r="C400" s="20"/>
      <c r="D400" s="21">
        <v>1999</v>
      </c>
      <c r="E400" s="21"/>
      <c r="F400" s="23" t="s">
        <v>1689</v>
      </c>
      <c r="G400" s="21"/>
      <c r="H400" s="7"/>
    </row>
    <row r="401" spans="1:8" x14ac:dyDescent="0.25">
      <c r="A401" s="27" t="s">
        <v>851</v>
      </c>
      <c r="B401" s="27" t="s">
        <v>852</v>
      </c>
      <c r="C401" s="27" t="s">
        <v>20</v>
      </c>
      <c r="D401" s="28">
        <v>2002</v>
      </c>
      <c r="E401" s="28">
        <v>2002</v>
      </c>
      <c r="F401" s="29" t="s">
        <v>1699</v>
      </c>
      <c r="G401" s="28">
        <v>30</v>
      </c>
      <c r="H401" s="7"/>
    </row>
    <row r="402" spans="1:8" x14ac:dyDescent="0.25">
      <c r="A402" s="27" t="s">
        <v>853</v>
      </c>
      <c r="B402" s="27" t="s">
        <v>62</v>
      </c>
      <c r="C402" s="27" t="s">
        <v>20</v>
      </c>
      <c r="D402" s="28">
        <v>2002</v>
      </c>
      <c r="E402" s="28">
        <v>2002</v>
      </c>
      <c r="F402" s="29" t="s">
        <v>1699</v>
      </c>
      <c r="G402" s="28">
        <v>41.44</v>
      </c>
      <c r="H402" s="7"/>
    </row>
    <row r="403" spans="1:8" x14ac:dyDescent="0.25">
      <c r="A403" s="27" t="s">
        <v>854</v>
      </c>
      <c r="B403" s="27" t="s">
        <v>92</v>
      </c>
      <c r="C403" s="27" t="s">
        <v>17</v>
      </c>
      <c r="D403" s="28">
        <v>1999</v>
      </c>
      <c r="E403" s="28">
        <v>2004</v>
      </c>
      <c r="F403" s="29" t="s">
        <v>1699</v>
      </c>
      <c r="G403" s="28">
        <v>543</v>
      </c>
      <c r="H403" s="7"/>
    </row>
    <row r="404" spans="1:8" x14ac:dyDescent="0.25">
      <c r="A404" s="27" t="s">
        <v>855</v>
      </c>
      <c r="B404" s="27" t="s">
        <v>396</v>
      </c>
      <c r="C404" s="27" t="s">
        <v>6</v>
      </c>
      <c r="D404" s="28">
        <v>2009</v>
      </c>
      <c r="E404" s="28">
        <v>2012</v>
      </c>
      <c r="F404" s="29" t="s">
        <v>1699</v>
      </c>
      <c r="G404" s="28">
        <v>283.58499999999998</v>
      </c>
      <c r="H404" s="7"/>
    </row>
    <row r="405" spans="1:8" x14ac:dyDescent="0.25">
      <c r="A405" s="20" t="s">
        <v>137</v>
      </c>
      <c r="B405" s="20" t="s">
        <v>138</v>
      </c>
      <c r="C405" s="20"/>
      <c r="D405" s="21">
        <v>2013</v>
      </c>
      <c r="E405" s="21"/>
      <c r="F405" s="23" t="s">
        <v>1689</v>
      </c>
      <c r="G405" s="21"/>
      <c r="H405" s="7"/>
    </row>
    <row r="406" spans="1:8" x14ac:dyDescent="0.25">
      <c r="A406" s="27" t="s">
        <v>856</v>
      </c>
      <c r="B406" s="27" t="s">
        <v>72</v>
      </c>
      <c r="C406" s="27" t="s">
        <v>9</v>
      </c>
      <c r="D406" s="28">
        <v>2002</v>
      </c>
      <c r="E406" s="28">
        <v>2006</v>
      </c>
      <c r="F406" s="29" t="s">
        <v>1699</v>
      </c>
      <c r="G406" s="28">
        <v>689.67499999999995</v>
      </c>
      <c r="H406" s="7"/>
    </row>
    <row r="407" spans="1:8" x14ac:dyDescent="0.25">
      <c r="A407" s="27" t="s">
        <v>857</v>
      </c>
      <c r="B407" s="27" t="s">
        <v>72</v>
      </c>
      <c r="C407" s="27" t="s">
        <v>6</v>
      </c>
      <c r="D407" s="28">
        <v>1998</v>
      </c>
      <c r="E407" s="28">
        <v>2022</v>
      </c>
      <c r="F407" s="29" t="s">
        <v>1699</v>
      </c>
      <c r="G407" s="28">
        <v>157.76499999999999</v>
      </c>
      <c r="H407" s="7"/>
    </row>
    <row r="408" spans="1:8" x14ac:dyDescent="0.25">
      <c r="A408" s="27" t="s">
        <v>858</v>
      </c>
      <c r="B408" s="27" t="s">
        <v>196</v>
      </c>
      <c r="C408" s="27" t="s">
        <v>20</v>
      </c>
      <c r="D408" s="28">
        <v>2006</v>
      </c>
      <c r="E408" s="28">
        <v>2007</v>
      </c>
      <c r="F408" s="29" t="s">
        <v>1699</v>
      </c>
      <c r="G408" s="28">
        <v>35.83</v>
      </c>
      <c r="H408" s="7"/>
    </row>
    <row r="409" spans="1:8" x14ac:dyDescent="0.25">
      <c r="A409" s="27" t="s">
        <v>859</v>
      </c>
      <c r="B409" s="27" t="s">
        <v>196</v>
      </c>
      <c r="C409" s="27" t="s">
        <v>20</v>
      </c>
      <c r="D409" s="28">
        <v>1998</v>
      </c>
      <c r="E409" s="28">
        <v>2001</v>
      </c>
      <c r="F409" s="29" t="s">
        <v>1699</v>
      </c>
      <c r="G409" s="28">
        <v>21.14</v>
      </c>
      <c r="H409" s="7"/>
    </row>
    <row r="410" spans="1:8" x14ac:dyDescent="0.25">
      <c r="A410" s="27" t="s">
        <v>860</v>
      </c>
      <c r="B410" s="27" t="s">
        <v>64</v>
      </c>
      <c r="C410" s="27" t="s">
        <v>6</v>
      </c>
      <c r="D410" s="28">
        <v>2011</v>
      </c>
      <c r="E410" s="28">
        <v>2016</v>
      </c>
      <c r="F410" s="29" t="s">
        <v>1699</v>
      </c>
      <c r="G410" s="28">
        <v>157.17500000000001</v>
      </c>
      <c r="H410" s="7"/>
    </row>
    <row r="411" spans="1:8" x14ac:dyDescent="0.25">
      <c r="A411" s="27" t="s">
        <v>861</v>
      </c>
      <c r="B411" s="27" t="s">
        <v>69</v>
      </c>
      <c r="C411" s="27" t="s">
        <v>27</v>
      </c>
      <c r="D411" s="28">
        <v>1999</v>
      </c>
      <c r="E411" s="28">
        <v>2006</v>
      </c>
      <c r="F411" s="29" t="s">
        <v>1699</v>
      </c>
      <c r="G411" s="28">
        <v>514.15</v>
      </c>
      <c r="H411" s="7"/>
    </row>
    <row r="412" spans="1:8" x14ac:dyDescent="0.25">
      <c r="A412" s="20" t="s">
        <v>139</v>
      </c>
      <c r="B412" s="20" t="s">
        <v>19</v>
      </c>
      <c r="C412" s="20"/>
      <c r="D412" s="21">
        <v>2003</v>
      </c>
      <c r="E412" s="21"/>
      <c r="F412" s="23" t="s">
        <v>1689</v>
      </c>
      <c r="G412" s="21"/>
      <c r="H412" s="7"/>
    </row>
    <row r="413" spans="1:8" x14ac:dyDescent="0.25">
      <c r="A413" s="27" t="s">
        <v>140</v>
      </c>
      <c r="B413" s="27" t="s">
        <v>72</v>
      </c>
      <c r="C413" s="111" t="s">
        <v>17</v>
      </c>
      <c r="D413" s="28">
        <v>1999</v>
      </c>
      <c r="E413" s="28">
        <v>2025</v>
      </c>
      <c r="F413" s="110" t="s">
        <v>1699</v>
      </c>
      <c r="G413" s="28">
        <v>650.20000000000005</v>
      </c>
      <c r="H413" s="7"/>
    </row>
    <row r="414" spans="1:8" x14ac:dyDescent="0.25">
      <c r="A414" s="27" t="s">
        <v>862</v>
      </c>
      <c r="B414" s="27" t="s">
        <v>206</v>
      </c>
      <c r="C414" s="27" t="s">
        <v>36</v>
      </c>
      <c r="D414" s="28">
        <v>2007</v>
      </c>
      <c r="E414" s="28">
        <v>2008</v>
      </c>
      <c r="F414" s="29" t="s">
        <v>1699</v>
      </c>
      <c r="G414" s="28">
        <v>150.655</v>
      </c>
      <c r="H414" s="7"/>
    </row>
    <row r="415" spans="1:8" x14ac:dyDescent="0.25">
      <c r="A415" s="109" t="s">
        <v>1457</v>
      </c>
      <c r="B415" s="109" t="s">
        <v>72</v>
      </c>
      <c r="C415" s="20"/>
      <c r="D415" s="21">
        <v>2025</v>
      </c>
      <c r="E415" s="21"/>
      <c r="F415" s="108" t="s">
        <v>1689</v>
      </c>
      <c r="G415" s="21"/>
      <c r="H415" s="7"/>
    </row>
    <row r="416" spans="1:8" x14ac:dyDescent="0.25">
      <c r="A416" s="27" t="s">
        <v>863</v>
      </c>
      <c r="B416" s="27" t="s">
        <v>432</v>
      </c>
      <c r="C416" s="27" t="s">
        <v>24</v>
      </c>
      <c r="D416" s="28">
        <v>2006</v>
      </c>
      <c r="E416" s="28">
        <v>2010</v>
      </c>
      <c r="F416" s="29" t="s">
        <v>1699</v>
      </c>
      <c r="G416" s="28">
        <v>73.64</v>
      </c>
      <c r="H416" s="7"/>
    </row>
    <row r="417" spans="1:8" x14ac:dyDescent="0.25">
      <c r="A417" s="27" t="s">
        <v>361</v>
      </c>
      <c r="B417" s="27" t="s">
        <v>212</v>
      </c>
      <c r="C417" s="27" t="s">
        <v>9</v>
      </c>
      <c r="D417" s="28">
        <v>2003</v>
      </c>
      <c r="E417" s="28">
        <v>2010</v>
      </c>
      <c r="F417" s="29" t="s">
        <v>1699</v>
      </c>
      <c r="G417" s="28">
        <v>1175.115</v>
      </c>
      <c r="H417" s="7"/>
    </row>
    <row r="418" spans="1:8" x14ac:dyDescent="0.25">
      <c r="A418" s="20" t="s">
        <v>141</v>
      </c>
      <c r="B418" s="20" t="s">
        <v>38</v>
      </c>
      <c r="C418" s="20"/>
      <c r="D418" s="21">
        <v>2002</v>
      </c>
      <c r="E418" s="21"/>
      <c r="F418" s="23" t="s">
        <v>1689</v>
      </c>
      <c r="G418" s="21"/>
      <c r="H418" s="7"/>
    </row>
    <row r="419" spans="1:8" x14ac:dyDescent="0.25">
      <c r="A419" s="27" t="s">
        <v>864</v>
      </c>
      <c r="B419" s="27" t="s">
        <v>94</v>
      </c>
      <c r="C419" s="27" t="s">
        <v>27</v>
      </c>
      <c r="D419" s="28">
        <v>2007</v>
      </c>
      <c r="E419" s="28">
        <v>2013</v>
      </c>
      <c r="F419" s="29" t="s">
        <v>1699</v>
      </c>
      <c r="G419" s="28">
        <v>353.46</v>
      </c>
      <c r="H419" s="7"/>
    </row>
    <row r="420" spans="1:8" x14ac:dyDescent="0.25">
      <c r="A420" s="27" t="s">
        <v>865</v>
      </c>
      <c r="B420" s="27" t="s">
        <v>111</v>
      </c>
      <c r="C420" s="27" t="s">
        <v>31</v>
      </c>
      <c r="D420" s="28">
        <v>2009</v>
      </c>
      <c r="E420" s="28">
        <v>2010</v>
      </c>
      <c r="F420" s="29" t="s">
        <v>1699</v>
      </c>
      <c r="G420" s="28">
        <v>55</v>
      </c>
      <c r="H420" s="7"/>
    </row>
    <row r="421" spans="1:8" x14ac:dyDescent="0.25">
      <c r="A421" s="27" t="s">
        <v>852</v>
      </c>
      <c r="B421" s="27" t="s">
        <v>866</v>
      </c>
      <c r="C421" s="27" t="s">
        <v>6</v>
      </c>
      <c r="D421" s="28">
        <v>2009</v>
      </c>
      <c r="E421" s="28">
        <v>2010</v>
      </c>
      <c r="F421" s="29" t="s">
        <v>1699</v>
      </c>
      <c r="G421" s="28">
        <v>304.36</v>
      </c>
      <c r="H421" s="7"/>
    </row>
    <row r="422" spans="1:8" x14ac:dyDescent="0.25">
      <c r="A422" s="27" t="s">
        <v>867</v>
      </c>
      <c r="B422" s="27" t="s">
        <v>114</v>
      </c>
      <c r="C422" s="27" t="s">
        <v>6</v>
      </c>
      <c r="D422" s="28">
        <v>2001</v>
      </c>
      <c r="E422" s="28">
        <v>2004</v>
      </c>
      <c r="F422" s="29" t="s">
        <v>1699</v>
      </c>
      <c r="G422" s="28">
        <v>294.24</v>
      </c>
      <c r="H422" s="7"/>
    </row>
    <row r="423" spans="1:8" x14ac:dyDescent="0.25">
      <c r="A423" s="20" t="s">
        <v>142</v>
      </c>
      <c r="B423" s="20" t="s">
        <v>535</v>
      </c>
      <c r="C423" s="20"/>
      <c r="D423" s="21">
        <v>1999</v>
      </c>
      <c r="E423" s="21"/>
      <c r="F423" s="23" t="s">
        <v>1689</v>
      </c>
      <c r="G423" s="21"/>
      <c r="H423" s="7"/>
    </row>
    <row r="424" spans="1:8" x14ac:dyDescent="0.25">
      <c r="A424" s="27" t="s">
        <v>144</v>
      </c>
      <c r="B424" s="27" t="s">
        <v>164</v>
      </c>
      <c r="C424" s="27" t="s">
        <v>36</v>
      </c>
      <c r="D424" s="28">
        <v>2005</v>
      </c>
      <c r="E424" s="28">
        <v>2007</v>
      </c>
      <c r="F424" s="29" t="s">
        <v>1699</v>
      </c>
      <c r="G424" s="28">
        <v>94.42</v>
      </c>
      <c r="H424" s="7"/>
    </row>
    <row r="425" spans="1:8" x14ac:dyDescent="0.25">
      <c r="A425" s="20" t="s">
        <v>144</v>
      </c>
      <c r="B425" s="20" t="s">
        <v>12</v>
      </c>
      <c r="C425" s="20"/>
      <c r="D425" s="21">
        <v>2001</v>
      </c>
      <c r="E425" s="21"/>
      <c r="F425" s="23" t="s">
        <v>1689</v>
      </c>
      <c r="G425" s="21"/>
      <c r="H425" s="7"/>
    </row>
    <row r="426" spans="1:8" x14ac:dyDescent="0.25">
      <c r="A426" s="27" t="s">
        <v>868</v>
      </c>
      <c r="B426" s="27" t="s">
        <v>484</v>
      </c>
      <c r="C426" s="27" t="s">
        <v>6</v>
      </c>
      <c r="D426" s="28">
        <v>2017</v>
      </c>
      <c r="E426" s="28">
        <v>2025</v>
      </c>
      <c r="F426" s="29" t="s">
        <v>1699</v>
      </c>
      <c r="G426" s="28">
        <v>294.14999999999998</v>
      </c>
      <c r="H426" s="7"/>
    </row>
    <row r="427" spans="1:8" x14ac:dyDescent="0.25">
      <c r="A427" s="20" t="s">
        <v>145</v>
      </c>
      <c r="B427" s="20" t="s">
        <v>146</v>
      </c>
      <c r="C427" s="20"/>
      <c r="D427" s="21">
        <v>2020</v>
      </c>
      <c r="E427" s="21"/>
      <c r="F427" s="23" t="s">
        <v>1689</v>
      </c>
      <c r="G427" s="21"/>
      <c r="H427" s="7"/>
    </row>
    <row r="428" spans="1:8" x14ac:dyDescent="0.25">
      <c r="A428" s="20" t="s">
        <v>147</v>
      </c>
      <c r="B428" s="20" t="s">
        <v>38</v>
      </c>
      <c r="C428" s="20"/>
      <c r="D428" s="21">
        <v>1998</v>
      </c>
      <c r="E428" s="21"/>
      <c r="F428" s="23" t="s">
        <v>1689</v>
      </c>
      <c r="G428" s="21"/>
      <c r="H428" s="7"/>
    </row>
    <row r="429" spans="1:8" x14ac:dyDescent="0.25">
      <c r="A429" s="129" t="s">
        <v>1710</v>
      </c>
      <c r="B429" s="129" t="s">
        <v>103</v>
      </c>
      <c r="C429" s="127" t="s">
        <v>20</v>
      </c>
      <c r="D429" s="28">
        <v>2025</v>
      </c>
      <c r="E429" s="28">
        <v>2026</v>
      </c>
      <c r="F429" s="128" t="s">
        <v>1699</v>
      </c>
      <c r="G429" s="28">
        <v>43.8</v>
      </c>
      <c r="H429" s="7"/>
    </row>
    <row r="430" spans="1:8" x14ac:dyDescent="0.25">
      <c r="A430" s="27" t="s">
        <v>869</v>
      </c>
      <c r="B430" s="27" t="s">
        <v>870</v>
      </c>
      <c r="C430" s="27" t="s">
        <v>27</v>
      </c>
      <c r="D430" s="28">
        <v>2009</v>
      </c>
      <c r="E430" s="28">
        <v>2013</v>
      </c>
      <c r="F430" s="29" t="s">
        <v>1699</v>
      </c>
      <c r="G430" s="28">
        <v>368.56</v>
      </c>
      <c r="H430" s="7"/>
    </row>
    <row r="431" spans="1:8" x14ac:dyDescent="0.25">
      <c r="A431" s="27" t="s">
        <v>871</v>
      </c>
      <c r="B431" s="27" t="s">
        <v>872</v>
      </c>
      <c r="C431" s="27" t="s">
        <v>24</v>
      </c>
      <c r="D431" s="28">
        <v>2002</v>
      </c>
      <c r="E431" s="28">
        <v>2003</v>
      </c>
      <c r="F431" s="29" t="s">
        <v>1699</v>
      </c>
      <c r="G431" s="28">
        <v>65.92</v>
      </c>
      <c r="H431" s="7"/>
    </row>
    <row r="432" spans="1:8" x14ac:dyDescent="0.25">
      <c r="A432" s="27" t="s">
        <v>873</v>
      </c>
      <c r="B432" s="27" t="s">
        <v>874</v>
      </c>
      <c r="C432" s="27" t="s">
        <v>20</v>
      </c>
      <c r="D432" s="28">
        <v>2009</v>
      </c>
      <c r="E432" s="28">
        <v>2010</v>
      </c>
      <c r="F432" s="29" t="s">
        <v>1699</v>
      </c>
      <c r="G432" s="28">
        <v>39.4</v>
      </c>
      <c r="H432" s="7"/>
    </row>
    <row r="433" spans="1:8" x14ac:dyDescent="0.25">
      <c r="A433" s="27" t="s">
        <v>875</v>
      </c>
      <c r="B433" s="27" t="s">
        <v>876</v>
      </c>
      <c r="C433" s="27" t="s">
        <v>36</v>
      </c>
      <c r="D433" s="28">
        <v>2006</v>
      </c>
      <c r="E433" s="28">
        <v>2012</v>
      </c>
      <c r="F433" s="29" t="s">
        <v>1699</v>
      </c>
      <c r="G433" s="28">
        <v>105.325</v>
      </c>
      <c r="H433" s="7"/>
    </row>
    <row r="434" spans="1:8" x14ac:dyDescent="0.25">
      <c r="A434" s="27" t="s">
        <v>877</v>
      </c>
      <c r="B434" s="27" t="s">
        <v>111</v>
      </c>
      <c r="C434" s="27" t="s">
        <v>36</v>
      </c>
      <c r="D434" s="28">
        <v>2000</v>
      </c>
      <c r="E434" s="28">
        <v>2009</v>
      </c>
      <c r="F434" s="29" t="s">
        <v>1699</v>
      </c>
      <c r="G434" s="28">
        <v>89.88</v>
      </c>
      <c r="H434" s="7"/>
    </row>
    <row r="435" spans="1:8" x14ac:dyDescent="0.25">
      <c r="A435" s="27" t="s">
        <v>148</v>
      </c>
      <c r="B435" s="27" t="s">
        <v>308</v>
      </c>
      <c r="C435" s="27" t="s">
        <v>6</v>
      </c>
      <c r="D435" s="28">
        <v>2013</v>
      </c>
      <c r="E435" s="28">
        <v>2016</v>
      </c>
      <c r="F435" s="29" t="s">
        <v>1699</v>
      </c>
      <c r="G435" s="28">
        <v>177.23500000000001</v>
      </c>
      <c r="H435" s="7"/>
    </row>
    <row r="436" spans="1:8" x14ac:dyDescent="0.25">
      <c r="A436" s="20" t="s">
        <v>148</v>
      </c>
      <c r="B436" s="20" t="s">
        <v>149</v>
      </c>
      <c r="C436" s="20"/>
      <c r="D436" s="21">
        <v>2011</v>
      </c>
      <c r="E436" s="21"/>
      <c r="F436" s="23" t="s">
        <v>1689</v>
      </c>
      <c r="G436" s="21"/>
      <c r="H436" s="7"/>
    </row>
    <row r="437" spans="1:8" x14ac:dyDescent="0.25">
      <c r="A437" s="27" t="s">
        <v>878</v>
      </c>
      <c r="B437" s="27" t="s">
        <v>879</v>
      </c>
      <c r="C437" s="27" t="s">
        <v>17</v>
      </c>
      <c r="D437" s="28">
        <v>1999</v>
      </c>
      <c r="E437" s="28">
        <v>2003</v>
      </c>
      <c r="F437" s="29" t="s">
        <v>1699</v>
      </c>
      <c r="G437" s="28">
        <v>529.55999999999995</v>
      </c>
      <c r="H437" s="7"/>
    </row>
    <row r="438" spans="1:8" x14ac:dyDescent="0.25">
      <c r="A438" s="27" t="s">
        <v>880</v>
      </c>
      <c r="B438" s="27" t="s">
        <v>274</v>
      </c>
      <c r="C438" s="27" t="s">
        <v>20</v>
      </c>
      <c r="D438" s="28">
        <v>2000</v>
      </c>
      <c r="E438" s="28">
        <v>2001</v>
      </c>
      <c r="F438" s="29" t="s">
        <v>1699</v>
      </c>
      <c r="G438" s="28">
        <v>26.56</v>
      </c>
      <c r="H438" s="7"/>
    </row>
    <row r="439" spans="1:8" x14ac:dyDescent="0.25">
      <c r="A439" s="27" t="s">
        <v>881</v>
      </c>
      <c r="B439" s="27" t="s">
        <v>196</v>
      </c>
      <c r="C439" s="27" t="s">
        <v>20</v>
      </c>
      <c r="D439" s="28">
        <v>2002</v>
      </c>
      <c r="E439" s="28">
        <v>2002</v>
      </c>
      <c r="F439" s="29" t="s">
        <v>1699</v>
      </c>
      <c r="G439" s="28">
        <v>34.25</v>
      </c>
      <c r="H439" s="7"/>
    </row>
    <row r="440" spans="1:8" x14ac:dyDescent="0.25">
      <c r="A440" s="27" t="s">
        <v>882</v>
      </c>
      <c r="B440" s="27" t="s">
        <v>323</v>
      </c>
      <c r="C440" s="27" t="s">
        <v>20</v>
      </c>
      <c r="D440" s="28">
        <v>2003</v>
      </c>
      <c r="E440" s="28">
        <v>2003</v>
      </c>
      <c r="F440" s="29" t="s">
        <v>1699</v>
      </c>
      <c r="G440" s="28">
        <v>34</v>
      </c>
      <c r="H440" s="7"/>
    </row>
    <row r="441" spans="1:8" x14ac:dyDescent="0.25">
      <c r="A441" s="20" t="s">
        <v>150</v>
      </c>
      <c r="B441" s="20" t="s">
        <v>540</v>
      </c>
      <c r="C441" s="20"/>
      <c r="D441" s="21">
        <v>1997</v>
      </c>
      <c r="E441" s="21"/>
      <c r="F441" s="23" t="s">
        <v>1689</v>
      </c>
      <c r="G441" s="21"/>
      <c r="H441" s="7"/>
    </row>
    <row r="442" spans="1:8" x14ac:dyDescent="0.25">
      <c r="A442" s="27" t="s">
        <v>342</v>
      </c>
      <c r="B442" s="27" t="s">
        <v>414</v>
      </c>
      <c r="C442" s="27" t="s">
        <v>36</v>
      </c>
      <c r="D442" s="28">
        <v>2002</v>
      </c>
      <c r="E442" s="28">
        <v>2008</v>
      </c>
      <c r="F442" s="29" t="s">
        <v>1699</v>
      </c>
      <c r="G442" s="28">
        <v>105.38</v>
      </c>
      <c r="H442" s="7"/>
    </row>
    <row r="443" spans="1:8" x14ac:dyDescent="0.25">
      <c r="A443" s="27" t="s">
        <v>342</v>
      </c>
      <c r="B443" s="27" t="s">
        <v>883</v>
      </c>
      <c r="C443" s="27" t="s">
        <v>31</v>
      </c>
      <c r="D443" s="28">
        <v>2011</v>
      </c>
      <c r="E443" s="28">
        <v>2011</v>
      </c>
      <c r="F443" s="29" t="s">
        <v>1699</v>
      </c>
      <c r="G443" s="28">
        <v>52.814999999999998</v>
      </c>
      <c r="H443" s="7"/>
    </row>
    <row r="444" spans="1:8" x14ac:dyDescent="0.25">
      <c r="A444" s="27" t="s">
        <v>884</v>
      </c>
      <c r="B444" s="27" t="s">
        <v>262</v>
      </c>
      <c r="C444" s="27" t="s">
        <v>31</v>
      </c>
      <c r="D444" s="28">
        <v>2008</v>
      </c>
      <c r="E444" s="28">
        <v>2008</v>
      </c>
      <c r="F444" s="29" t="s">
        <v>1699</v>
      </c>
      <c r="G444" s="28">
        <v>50.125</v>
      </c>
      <c r="H444" s="7"/>
    </row>
    <row r="445" spans="1:8" x14ac:dyDescent="0.25">
      <c r="A445" s="27" t="s">
        <v>885</v>
      </c>
      <c r="B445" s="27" t="s">
        <v>72</v>
      </c>
      <c r="C445" s="27" t="s">
        <v>20</v>
      </c>
      <c r="D445" s="28">
        <v>2001</v>
      </c>
      <c r="E445" s="28">
        <v>2002</v>
      </c>
      <c r="F445" s="29" t="s">
        <v>1699</v>
      </c>
      <c r="G445" s="28">
        <v>44.5</v>
      </c>
      <c r="H445" s="7"/>
    </row>
    <row r="446" spans="1:8" x14ac:dyDescent="0.25">
      <c r="A446" s="27" t="s">
        <v>886</v>
      </c>
      <c r="B446" s="27" t="s">
        <v>387</v>
      </c>
      <c r="C446" s="27" t="s">
        <v>27</v>
      </c>
      <c r="D446" s="28">
        <v>2000</v>
      </c>
      <c r="E446" s="28">
        <v>2012</v>
      </c>
      <c r="F446" s="29" t="s">
        <v>1699</v>
      </c>
      <c r="G446" s="28">
        <v>615.29499999999996</v>
      </c>
      <c r="H446" s="7"/>
    </row>
    <row r="447" spans="1:8" x14ac:dyDescent="0.25">
      <c r="A447" s="27" t="s">
        <v>152</v>
      </c>
      <c r="B447" s="27" t="s">
        <v>153</v>
      </c>
      <c r="C447" s="111" t="s">
        <v>24</v>
      </c>
      <c r="D447" s="28">
        <v>2024</v>
      </c>
      <c r="E447" s="28">
        <v>2025</v>
      </c>
      <c r="F447" s="110" t="s">
        <v>1699</v>
      </c>
      <c r="G447" s="28">
        <v>70.44</v>
      </c>
      <c r="H447" s="7"/>
    </row>
    <row r="448" spans="1:8" x14ac:dyDescent="0.25">
      <c r="A448" s="27" t="s">
        <v>887</v>
      </c>
      <c r="B448" s="27" t="s">
        <v>325</v>
      </c>
      <c r="C448" s="27" t="s">
        <v>27</v>
      </c>
      <c r="D448" s="28">
        <v>2010</v>
      </c>
      <c r="E448" s="28">
        <v>2018</v>
      </c>
      <c r="F448" s="29" t="s">
        <v>1699</v>
      </c>
      <c r="G448" s="28">
        <v>414.68</v>
      </c>
      <c r="H448" s="7"/>
    </row>
    <row r="449" spans="1:8" x14ac:dyDescent="0.25">
      <c r="A449" s="27" t="s">
        <v>154</v>
      </c>
      <c r="B449" s="27" t="s">
        <v>155</v>
      </c>
      <c r="C449" s="127" t="s">
        <v>43</v>
      </c>
      <c r="D449" s="28">
        <v>2022</v>
      </c>
      <c r="E449" s="28">
        <v>2026</v>
      </c>
      <c r="F449" s="128" t="s">
        <v>1699</v>
      </c>
      <c r="G449" s="28">
        <v>807.91</v>
      </c>
      <c r="H449" s="7"/>
    </row>
    <row r="450" spans="1:8" x14ac:dyDescent="0.25">
      <c r="A450" s="27" t="s">
        <v>888</v>
      </c>
      <c r="B450" s="27" t="s">
        <v>92</v>
      </c>
      <c r="C450" s="27" t="s">
        <v>17</v>
      </c>
      <c r="D450" s="28">
        <v>2003</v>
      </c>
      <c r="E450" s="28">
        <v>2013</v>
      </c>
      <c r="F450" s="29" t="s">
        <v>1699</v>
      </c>
      <c r="G450" s="28">
        <v>937.5</v>
      </c>
      <c r="H450" s="7"/>
    </row>
    <row r="451" spans="1:8" x14ac:dyDescent="0.25">
      <c r="A451" s="27" t="s">
        <v>889</v>
      </c>
      <c r="B451" s="27" t="s">
        <v>845</v>
      </c>
      <c r="C451" s="27" t="s">
        <v>27</v>
      </c>
      <c r="D451" s="28">
        <v>2006</v>
      </c>
      <c r="E451" s="28">
        <v>2012</v>
      </c>
      <c r="F451" s="29" t="s">
        <v>1699</v>
      </c>
      <c r="G451" s="28">
        <v>418.39</v>
      </c>
      <c r="H451" s="7"/>
    </row>
    <row r="452" spans="1:8" x14ac:dyDescent="0.25">
      <c r="A452" s="27" t="s">
        <v>890</v>
      </c>
      <c r="B452" s="27" t="s">
        <v>74</v>
      </c>
      <c r="C452" s="27" t="s">
        <v>36</v>
      </c>
      <c r="D452" s="28">
        <v>2006</v>
      </c>
      <c r="E452" s="28">
        <v>2008</v>
      </c>
      <c r="F452" s="29" t="s">
        <v>1699</v>
      </c>
      <c r="G452" s="28">
        <v>117.01</v>
      </c>
      <c r="H452" s="7"/>
    </row>
    <row r="453" spans="1:8" x14ac:dyDescent="0.25">
      <c r="A453" s="20" t="s">
        <v>156</v>
      </c>
      <c r="B453" s="20" t="s">
        <v>157</v>
      </c>
      <c r="C453" s="20"/>
      <c r="D453" s="21">
        <v>2007</v>
      </c>
      <c r="E453" s="21"/>
      <c r="F453" s="23" t="s">
        <v>1689</v>
      </c>
      <c r="G453" s="21"/>
      <c r="H453" s="7"/>
    </row>
    <row r="454" spans="1:8" x14ac:dyDescent="0.25">
      <c r="A454" s="27" t="s">
        <v>891</v>
      </c>
      <c r="B454" s="27" t="s">
        <v>322</v>
      </c>
      <c r="C454" s="27" t="s">
        <v>6</v>
      </c>
      <c r="D454" s="28">
        <v>2015</v>
      </c>
      <c r="E454" s="28">
        <v>2021</v>
      </c>
      <c r="F454" s="29" t="s">
        <v>1699</v>
      </c>
      <c r="G454" s="28">
        <v>177.61</v>
      </c>
      <c r="H454" s="7"/>
    </row>
    <row r="455" spans="1:8" x14ac:dyDescent="0.25">
      <c r="A455" s="20" t="s">
        <v>158</v>
      </c>
      <c r="B455" s="20" t="s">
        <v>544</v>
      </c>
      <c r="C455" s="20"/>
      <c r="D455" s="21">
        <v>2020</v>
      </c>
      <c r="E455" s="21"/>
      <c r="F455" s="23" t="s">
        <v>1689</v>
      </c>
      <c r="G455" s="21"/>
      <c r="H455" s="7"/>
    </row>
    <row r="456" spans="1:8" x14ac:dyDescent="0.25">
      <c r="A456" s="20" t="s">
        <v>160</v>
      </c>
      <c r="B456" s="20" t="s">
        <v>92</v>
      </c>
      <c r="C456" s="91"/>
      <c r="D456" s="21">
        <v>2012</v>
      </c>
      <c r="E456" s="21"/>
      <c r="F456" s="116" t="s">
        <v>1689</v>
      </c>
      <c r="G456" s="21"/>
      <c r="H456" s="7"/>
    </row>
    <row r="457" spans="1:8" x14ac:dyDescent="0.25">
      <c r="A457" s="20" t="s">
        <v>161</v>
      </c>
      <c r="B457" s="20" t="s">
        <v>162</v>
      </c>
      <c r="C457" s="20"/>
      <c r="D457" s="21">
        <v>2010</v>
      </c>
      <c r="E457" s="21"/>
      <c r="F457" s="23" t="s">
        <v>1689</v>
      </c>
      <c r="G457" s="21"/>
      <c r="H457" s="7"/>
    </row>
    <row r="458" spans="1:8" x14ac:dyDescent="0.25">
      <c r="A458" s="27" t="s">
        <v>893</v>
      </c>
      <c r="B458" s="27" t="s">
        <v>894</v>
      </c>
      <c r="C458" s="27" t="s">
        <v>17</v>
      </c>
      <c r="D458" s="28">
        <v>2000</v>
      </c>
      <c r="E458" s="28">
        <v>2008</v>
      </c>
      <c r="F458" s="29" t="s">
        <v>1699</v>
      </c>
      <c r="G458" s="28">
        <v>674.78</v>
      </c>
      <c r="H458" s="7"/>
    </row>
    <row r="459" spans="1:8" x14ac:dyDescent="0.25">
      <c r="A459" s="27" t="s">
        <v>895</v>
      </c>
      <c r="B459" s="27" t="s">
        <v>274</v>
      </c>
      <c r="C459" s="27" t="s">
        <v>27</v>
      </c>
      <c r="D459" s="28">
        <v>2000</v>
      </c>
      <c r="E459" s="28">
        <v>2004</v>
      </c>
      <c r="F459" s="29" t="s">
        <v>1699</v>
      </c>
      <c r="G459" s="28">
        <v>457.79</v>
      </c>
      <c r="H459" s="7"/>
    </row>
    <row r="460" spans="1:8" x14ac:dyDescent="0.25">
      <c r="A460" s="27" t="s">
        <v>896</v>
      </c>
      <c r="B460" s="27" t="s">
        <v>201</v>
      </c>
      <c r="C460" s="27" t="s">
        <v>20</v>
      </c>
      <c r="D460" s="28">
        <v>2022</v>
      </c>
      <c r="E460" s="28">
        <v>2023</v>
      </c>
      <c r="F460" s="29" t="s">
        <v>1699</v>
      </c>
      <c r="G460" s="28">
        <v>34.42</v>
      </c>
      <c r="H460" s="7"/>
    </row>
    <row r="461" spans="1:8" x14ac:dyDescent="0.25">
      <c r="A461" s="27" t="s">
        <v>897</v>
      </c>
      <c r="B461" s="27" t="s">
        <v>111</v>
      </c>
      <c r="C461" s="27" t="s">
        <v>24</v>
      </c>
      <c r="D461" s="28">
        <v>2000</v>
      </c>
      <c r="E461" s="28">
        <v>2001</v>
      </c>
      <c r="F461" s="29" t="s">
        <v>1699</v>
      </c>
      <c r="G461" s="28">
        <v>66.215000000000003</v>
      </c>
      <c r="H461" s="7"/>
    </row>
    <row r="462" spans="1:8" x14ac:dyDescent="0.25">
      <c r="A462" s="27" t="s">
        <v>898</v>
      </c>
      <c r="B462" s="27" t="s">
        <v>58</v>
      </c>
      <c r="C462" s="27" t="s">
        <v>36</v>
      </c>
      <c r="D462" s="28">
        <v>2009</v>
      </c>
      <c r="E462" s="28">
        <v>2013</v>
      </c>
      <c r="F462" s="29" t="s">
        <v>1699</v>
      </c>
      <c r="G462" s="28">
        <v>89.795000000000002</v>
      </c>
      <c r="H462" s="7"/>
    </row>
    <row r="463" spans="1:8" x14ac:dyDescent="0.25">
      <c r="A463" s="27" t="s">
        <v>899</v>
      </c>
      <c r="B463" s="27" t="s">
        <v>16</v>
      </c>
      <c r="C463" s="27" t="s">
        <v>36</v>
      </c>
      <c r="D463" s="28">
        <v>2002</v>
      </c>
      <c r="E463" s="28">
        <v>2003</v>
      </c>
      <c r="F463" s="29" t="s">
        <v>1699</v>
      </c>
      <c r="G463" s="28">
        <v>78.53</v>
      </c>
      <c r="H463" s="7"/>
    </row>
    <row r="464" spans="1:8" x14ac:dyDescent="0.25">
      <c r="A464" s="20" t="s">
        <v>163</v>
      </c>
      <c r="B464" s="20" t="s">
        <v>549</v>
      </c>
      <c r="C464" s="20"/>
      <c r="D464" s="21">
        <v>1999</v>
      </c>
      <c r="E464" s="21"/>
      <c r="F464" s="23" t="s">
        <v>1689</v>
      </c>
      <c r="G464" s="21"/>
      <c r="H464" s="7"/>
    </row>
    <row r="465" spans="1:8" x14ac:dyDescent="0.25">
      <c r="A465" s="27" t="s">
        <v>900</v>
      </c>
      <c r="B465" s="27" t="s">
        <v>901</v>
      </c>
      <c r="C465" s="27" t="s">
        <v>36</v>
      </c>
      <c r="D465" s="28">
        <v>2002</v>
      </c>
      <c r="E465" s="28">
        <v>2003</v>
      </c>
      <c r="F465" s="29" t="s">
        <v>1699</v>
      </c>
      <c r="G465" s="28">
        <v>122.28</v>
      </c>
      <c r="H465" s="7"/>
    </row>
    <row r="466" spans="1:8" x14ac:dyDescent="0.25">
      <c r="A466" s="27" t="s">
        <v>165</v>
      </c>
      <c r="B466" s="27" t="s">
        <v>114</v>
      </c>
      <c r="C466" s="27" t="s">
        <v>43</v>
      </c>
      <c r="D466" s="28">
        <v>1998</v>
      </c>
      <c r="E466" s="28">
        <v>2025</v>
      </c>
      <c r="F466" s="29" t="s">
        <v>1699</v>
      </c>
      <c r="G466" s="28">
        <v>2720.855</v>
      </c>
      <c r="H466" s="7"/>
    </row>
    <row r="467" spans="1:8" x14ac:dyDescent="0.25">
      <c r="A467" s="27" t="s">
        <v>165</v>
      </c>
      <c r="B467" s="27" t="s">
        <v>551</v>
      </c>
      <c r="C467" s="81" t="s">
        <v>27</v>
      </c>
      <c r="D467" s="28">
        <v>2006</v>
      </c>
      <c r="E467" s="28">
        <v>2025</v>
      </c>
      <c r="F467" s="80" t="s">
        <v>1699</v>
      </c>
      <c r="G467" s="28">
        <v>1173.1199999999999</v>
      </c>
      <c r="H467" s="7"/>
    </row>
    <row r="468" spans="1:8" x14ac:dyDescent="0.25">
      <c r="A468" s="27" t="s">
        <v>165</v>
      </c>
      <c r="B468" s="27" t="s">
        <v>301</v>
      </c>
      <c r="C468" s="27" t="s">
        <v>27</v>
      </c>
      <c r="D468" s="28">
        <v>1999</v>
      </c>
      <c r="E468" s="28">
        <v>2010</v>
      </c>
      <c r="F468" s="29" t="s">
        <v>1699</v>
      </c>
      <c r="G468" s="28">
        <v>331.35</v>
      </c>
      <c r="H468" s="7"/>
    </row>
    <row r="469" spans="1:8" x14ac:dyDescent="0.25">
      <c r="A469" s="27" t="s">
        <v>902</v>
      </c>
      <c r="B469" s="27" t="s">
        <v>539</v>
      </c>
      <c r="C469" s="27" t="s">
        <v>17</v>
      </c>
      <c r="D469" s="28">
        <v>2005</v>
      </c>
      <c r="E469" s="28">
        <v>2020</v>
      </c>
      <c r="F469" s="29" t="s">
        <v>1699</v>
      </c>
      <c r="G469" s="28">
        <v>660.24</v>
      </c>
      <c r="H469" s="7"/>
    </row>
    <row r="470" spans="1:8" x14ac:dyDescent="0.25">
      <c r="A470" s="27" t="s">
        <v>903</v>
      </c>
      <c r="B470" s="27" t="s">
        <v>904</v>
      </c>
      <c r="C470" s="27" t="s">
        <v>36</v>
      </c>
      <c r="D470" s="28">
        <v>2002</v>
      </c>
      <c r="E470" s="28">
        <v>2004</v>
      </c>
      <c r="F470" s="29" t="s">
        <v>1699</v>
      </c>
      <c r="G470" s="28">
        <v>142.07</v>
      </c>
      <c r="H470" s="7"/>
    </row>
    <row r="471" spans="1:8" x14ac:dyDescent="0.25">
      <c r="A471" s="27" t="s">
        <v>905</v>
      </c>
      <c r="B471" s="27" t="s">
        <v>317</v>
      </c>
      <c r="C471" s="27" t="s">
        <v>20</v>
      </c>
      <c r="D471" s="28">
        <v>1999</v>
      </c>
      <c r="E471" s="28">
        <v>2001</v>
      </c>
      <c r="F471" s="29" t="s">
        <v>1699</v>
      </c>
      <c r="G471" s="28">
        <v>18.059999999999999</v>
      </c>
      <c r="H471" s="7"/>
    </row>
    <row r="472" spans="1:8" x14ac:dyDescent="0.25">
      <c r="A472" s="27" t="s">
        <v>906</v>
      </c>
      <c r="B472" s="27" t="s">
        <v>191</v>
      </c>
      <c r="C472" s="27" t="s">
        <v>31</v>
      </c>
      <c r="D472" s="28">
        <v>2009</v>
      </c>
      <c r="E472" s="28">
        <v>2010</v>
      </c>
      <c r="F472" s="29" t="s">
        <v>1699</v>
      </c>
      <c r="G472" s="28">
        <v>60.45</v>
      </c>
      <c r="H472" s="7"/>
    </row>
    <row r="473" spans="1:8" x14ac:dyDescent="0.25">
      <c r="A473" s="27" t="s">
        <v>907</v>
      </c>
      <c r="B473" s="27" t="s">
        <v>558</v>
      </c>
      <c r="C473" s="27" t="s">
        <v>20</v>
      </c>
      <c r="D473" s="28">
        <v>2022</v>
      </c>
      <c r="E473" s="28">
        <v>2023</v>
      </c>
      <c r="F473" s="29" t="s">
        <v>1699</v>
      </c>
      <c r="G473" s="28">
        <v>36</v>
      </c>
      <c r="H473" s="7"/>
    </row>
    <row r="474" spans="1:8" x14ac:dyDescent="0.25">
      <c r="A474" s="27" t="s">
        <v>908</v>
      </c>
      <c r="B474" s="27" t="s">
        <v>909</v>
      </c>
      <c r="C474" s="27" t="s">
        <v>36</v>
      </c>
      <c r="D474" s="28">
        <v>2008</v>
      </c>
      <c r="E474" s="28">
        <v>2011</v>
      </c>
      <c r="F474" s="29" t="s">
        <v>1699</v>
      </c>
      <c r="G474" s="28">
        <v>94.33</v>
      </c>
      <c r="H474" s="7"/>
    </row>
    <row r="475" spans="1:8" x14ac:dyDescent="0.25">
      <c r="A475" s="27" t="s">
        <v>910</v>
      </c>
      <c r="B475" s="27" t="s">
        <v>170</v>
      </c>
      <c r="C475" s="27" t="s">
        <v>31</v>
      </c>
      <c r="D475" s="28">
        <v>2002</v>
      </c>
      <c r="E475" s="28">
        <v>2002</v>
      </c>
      <c r="F475" s="29" t="s">
        <v>1699</v>
      </c>
      <c r="G475" s="28">
        <v>46.12</v>
      </c>
      <c r="H475" s="7"/>
    </row>
    <row r="476" spans="1:8" x14ac:dyDescent="0.25">
      <c r="A476" s="27" t="s">
        <v>166</v>
      </c>
      <c r="B476" s="27" t="s">
        <v>72</v>
      </c>
      <c r="C476" s="27" t="s">
        <v>17</v>
      </c>
      <c r="D476" s="28">
        <v>2001</v>
      </c>
      <c r="E476" s="28">
        <v>2021</v>
      </c>
      <c r="F476" s="29" t="s">
        <v>1699</v>
      </c>
      <c r="G476" s="28">
        <v>1662.83</v>
      </c>
      <c r="H476" s="7"/>
    </row>
    <row r="477" spans="1:8" x14ac:dyDescent="0.25">
      <c r="A477" s="27" t="s">
        <v>166</v>
      </c>
      <c r="B477" s="27" t="s">
        <v>558</v>
      </c>
      <c r="C477" s="27" t="s">
        <v>36</v>
      </c>
      <c r="D477" s="28">
        <v>2016</v>
      </c>
      <c r="E477" s="28">
        <v>2018</v>
      </c>
      <c r="F477" s="29" t="s">
        <v>1699</v>
      </c>
      <c r="G477" s="28">
        <v>148.01</v>
      </c>
      <c r="H477" s="7"/>
    </row>
    <row r="478" spans="1:8" x14ac:dyDescent="0.25">
      <c r="A478" s="20" t="s">
        <v>166</v>
      </c>
      <c r="B478" s="20" t="s">
        <v>74</v>
      </c>
      <c r="C478" s="20"/>
      <c r="D478" s="21">
        <v>2001</v>
      </c>
      <c r="E478" s="21"/>
      <c r="F478" s="23" t="s">
        <v>1689</v>
      </c>
      <c r="G478" s="21"/>
      <c r="H478" s="7"/>
    </row>
    <row r="479" spans="1:8" x14ac:dyDescent="0.25">
      <c r="A479" s="27" t="s">
        <v>911</v>
      </c>
      <c r="B479" s="27" t="s">
        <v>912</v>
      </c>
      <c r="C479" s="27" t="s">
        <v>36</v>
      </c>
      <c r="D479" s="28">
        <v>2009</v>
      </c>
      <c r="E479" s="28">
        <v>2011</v>
      </c>
      <c r="F479" s="29" t="s">
        <v>1699</v>
      </c>
      <c r="G479" s="28">
        <v>83</v>
      </c>
      <c r="H479" s="7"/>
    </row>
    <row r="480" spans="1:8" x14ac:dyDescent="0.25">
      <c r="A480" s="27" t="s">
        <v>913</v>
      </c>
      <c r="B480" s="27" t="s">
        <v>914</v>
      </c>
      <c r="C480" s="27" t="s">
        <v>20</v>
      </c>
      <c r="D480" s="28">
        <v>2000</v>
      </c>
      <c r="E480" s="28">
        <v>2002</v>
      </c>
      <c r="F480" s="29" t="s">
        <v>1699</v>
      </c>
      <c r="G480" s="28">
        <v>16.97</v>
      </c>
      <c r="H480" s="7"/>
    </row>
    <row r="481" spans="1:8" x14ac:dyDescent="0.25">
      <c r="A481" s="27" t="s">
        <v>915</v>
      </c>
      <c r="B481" s="27" t="s">
        <v>874</v>
      </c>
      <c r="C481" s="27" t="s">
        <v>6</v>
      </c>
      <c r="D481" s="28">
        <v>2008</v>
      </c>
      <c r="E481" s="28">
        <v>2013</v>
      </c>
      <c r="F481" s="29" t="s">
        <v>1699</v>
      </c>
      <c r="G481" s="28">
        <v>240.69</v>
      </c>
      <c r="H481" s="7"/>
    </row>
    <row r="482" spans="1:8" x14ac:dyDescent="0.25">
      <c r="A482" s="27" t="s">
        <v>349</v>
      </c>
      <c r="B482" s="27" t="s">
        <v>412</v>
      </c>
      <c r="C482" s="27" t="s">
        <v>36</v>
      </c>
      <c r="D482" s="28">
        <v>2000</v>
      </c>
      <c r="E482" s="28">
        <v>2003</v>
      </c>
      <c r="F482" s="29" t="s">
        <v>1699</v>
      </c>
      <c r="G482" s="28">
        <v>135.36000000000001</v>
      </c>
      <c r="H482" s="7"/>
    </row>
    <row r="483" spans="1:8" x14ac:dyDescent="0.25">
      <c r="A483" s="27" t="s">
        <v>349</v>
      </c>
      <c r="B483" s="27" t="s">
        <v>317</v>
      </c>
      <c r="C483" s="27" t="s">
        <v>20</v>
      </c>
      <c r="D483" s="28">
        <v>2002</v>
      </c>
      <c r="E483" s="28">
        <v>2002</v>
      </c>
      <c r="F483" s="29" t="s">
        <v>1699</v>
      </c>
      <c r="G483" s="28">
        <v>34.32</v>
      </c>
      <c r="H483" s="7"/>
    </row>
    <row r="484" spans="1:8" x14ac:dyDescent="0.25">
      <c r="A484" s="27" t="s">
        <v>916</v>
      </c>
      <c r="B484" s="27" t="s">
        <v>92</v>
      </c>
      <c r="C484" s="27" t="s">
        <v>17</v>
      </c>
      <c r="D484" s="28">
        <v>1997</v>
      </c>
      <c r="E484" s="28">
        <v>2022</v>
      </c>
      <c r="F484" s="29" t="s">
        <v>1699</v>
      </c>
      <c r="G484" s="28">
        <v>1248.8499999999999</v>
      </c>
      <c r="H484" s="7"/>
    </row>
    <row r="485" spans="1:8" x14ac:dyDescent="0.25">
      <c r="A485" s="20" t="s">
        <v>167</v>
      </c>
      <c r="B485" s="20" t="s">
        <v>103</v>
      </c>
      <c r="C485" s="20"/>
      <c r="D485" s="21">
        <v>2002</v>
      </c>
      <c r="E485" s="21"/>
      <c r="F485" s="23" t="s">
        <v>1689</v>
      </c>
      <c r="G485" s="21"/>
      <c r="H485" s="7"/>
    </row>
    <row r="486" spans="1:8" x14ac:dyDescent="0.25">
      <c r="A486" s="27" t="s">
        <v>917</v>
      </c>
      <c r="B486" s="27" t="s">
        <v>918</v>
      </c>
      <c r="C486" s="27" t="s">
        <v>6</v>
      </c>
      <c r="D486" s="28">
        <v>2002</v>
      </c>
      <c r="E486" s="28">
        <v>2003</v>
      </c>
      <c r="F486" s="29" t="s">
        <v>1699</v>
      </c>
      <c r="G486" s="28">
        <v>269.69</v>
      </c>
      <c r="H486" s="7"/>
    </row>
    <row r="487" spans="1:8" x14ac:dyDescent="0.25">
      <c r="A487" s="27" t="s">
        <v>919</v>
      </c>
      <c r="B487" s="27" t="s">
        <v>920</v>
      </c>
      <c r="C487" s="27" t="s">
        <v>24</v>
      </c>
      <c r="D487" s="28">
        <v>2000</v>
      </c>
      <c r="E487" s="28">
        <v>2001</v>
      </c>
      <c r="F487" s="29" t="s">
        <v>1699</v>
      </c>
      <c r="G487" s="28">
        <v>65.62</v>
      </c>
      <c r="H487" s="7"/>
    </row>
    <row r="488" spans="1:8" x14ac:dyDescent="0.25">
      <c r="A488" s="27" t="s">
        <v>921</v>
      </c>
      <c r="B488" s="27" t="s">
        <v>103</v>
      </c>
      <c r="C488" s="27" t="s">
        <v>36</v>
      </c>
      <c r="D488" s="28">
        <v>2006</v>
      </c>
      <c r="E488" s="28">
        <v>2008</v>
      </c>
      <c r="F488" s="29" t="s">
        <v>1699</v>
      </c>
      <c r="G488" s="28">
        <v>124.92</v>
      </c>
      <c r="H488" s="7"/>
    </row>
    <row r="489" spans="1:8" x14ac:dyDescent="0.25">
      <c r="A489" s="27" t="s">
        <v>922</v>
      </c>
      <c r="B489" s="27" t="s">
        <v>72</v>
      </c>
      <c r="C489" s="27" t="s">
        <v>27</v>
      </c>
      <c r="D489" s="28">
        <v>1999</v>
      </c>
      <c r="E489" s="28">
        <v>2012</v>
      </c>
      <c r="F489" s="29" t="s">
        <v>1699</v>
      </c>
      <c r="G489" s="28">
        <v>781.91</v>
      </c>
      <c r="H489" s="7"/>
    </row>
    <row r="490" spans="1:8" x14ac:dyDescent="0.25">
      <c r="A490" s="27" t="s">
        <v>923</v>
      </c>
      <c r="B490" s="27" t="s">
        <v>924</v>
      </c>
      <c r="C490" s="27" t="s">
        <v>6</v>
      </c>
      <c r="D490" s="28">
        <v>2001</v>
      </c>
      <c r="E490" s="28">
        <v>2005</v>
      </c>
      <c r="F490" s="29" t="s">
        <v>1699</v>
      </c>
      <c r="G490" s="28">
        <v>184.15</v>
      </c>
      <c r="H490" s="7"/>
    </row>
    <row r="491" spans="1:8" x14ac:dyDescent="0.25">
      <c r="A491" s="27" t="s">
        <v>353</v>
      </c>
      <c r="B491" s="27" t="s">
        <v>99</v>
      </c>
      <c r="C491" s="27" t="s">
        <v>17</v>
      </c>
      <c r="D491" s="28">
        <v>1998</v>
      </c>
      <c r="E491" s="28">
        <v>2004</v>
      </c>
      <c r="F491" s="29" t="s">
        <v>1699</v>
      </c>
      <c r="G491" s="28">
        <v>592.71</v>
      </c>
      <c r="H491" s="7"/>
    </row>
    <row r="492" spans="1:8" x14ac:dyDescent="0.25">
      <c r="A492" s="27" t="s">
        <v>353</v>
      </c>
      <c r="B492" s="27" t="s">
        <v>47</v>
      </c>
      <c r="C492" s="27" t="s">
        <v>36</v>
      </c>
      <c r="D492" s="28">
        <v>2002</v>
      </c>
      <c r="E492" s="28">
        <v>2005</v>
      </c>
      <c r="F492" s="29" t="s">
        <v>1699</v>
      </c>
      <c r="G492" s="28">
        <v>86.06</v>
      </c>
      <c r="H492" s="7"/>
    </row>
    <row r="493" spans="1:8" x14ac:dyDescent="0.25">
      <c r="A493" s="27" t="s">
        <v>353</v>
      </c>
      <c r="B493" s="27" t="s">
        <v>105</v>
      </c>
      <c r="C493" s="27" t="s">
        <v>20</v>
      </c>
      <c r="D493" s="28">
        <v>2006</v>
      </c>
      <c r="E493" s="28">
        <v>2006</v>
      </c>
      <c r="F493" s="29" t="s">
        <v>1699</v>
      </c>
      <c r="G493" s="28">
        <v>35.06</v>
      </c>
      <c r="H493" s="7"/>
    </row>
    <row r="494" spans="1:8" x14ac:dyDescent="0.25">
      <c r="A494" s="27" t="s">
        <v>925</v>
      </c>
      <c r="B494" s="27" t="s">
        <v>74</v>
      </c>
      <c r="C494" s="27" t="s">
        <v>31</v>
      </c>
      <c r="D494" s="28">
        <v>1999</v>
      </c>
      <c r="E494" s="28">
        <v>2001</v>
      </c>
      <c r="F494" s="29" t="s">
        <v>1699</v>
      </c>
      <c r="G494" s="28">
        <v>42.435000000000002</v>
      </c>
      <c r="H494" s="7"/>
    </row>
    <row r="495" spans="1:8" x14ac:dyDescent="0.25">
      <c r="A495" s="27" t="s">
        <v>925</v>
      </c>
      <c r="B495" s="27" t="s">
        <v>72</v>
      </c>
      <c r="C495" s="27" t="s">
        <v>20</v>
      </c>
      <c r="D495" s="28">
        <v>2001</v>
      </c>
      <c r="E495" s="28">
        <v>2001</v>
      </c>
      <c r="F495" s="29" t="s">
        <v>1699</v>
      </c>
      <c r="G495" s="28">
        <v>17.850000000000001</v>
      </c>
      <c r="H495" s="7"/>
    </row>
    <row r="496" spans="1:8" x14ac:dyDescent="0.25">
      <c r="A496" s="27" t="s">
        <v>926</v>
      </c>
      <c r="B496" s="27" t="s">
        <v>927</v>
      </c>
      <c r="C496" s="27" t="s">
        <v>27</v>
      </c>
      <c r="D496" s="28">
        <v>2001</v>
      </c>
      <c r="E496" s="28">
        <v>2006</v>
      </c>
      <c r="F496" s="29" t="s">
        <v>1699</v>
      </c>
      <c r="G496" s="28">
        <v>506.57</v>
      </c>
      <c r="H496" s="7"/>
    </row>
    <row r="497" spans="1:8" x14ac:dyDescent="0.25">
      <c r="A497" s="27" t="s">
        <v>928</v>
      </c>
      <c r="B497" s="27" t="s">
        <v>929</v>
      </c>
      <c r="C497" s="27" t="s">
        <v>36</v>
      </c>
      <c r="D497" s="28">
        <v>2006</v>
      </c>
      <c r="E497" s="28">
        <v>2012</v>
      </c>
      <c r="F497" s="29" t="s">
        <v>1699</v>
      </c>
      <c r="G497" s="28">
        <v>138.97499999999999</v>
      </c>
      <c r="H497" s="7"/>
    </row>
    <row r="498" spans="1:8" x14ac:dyDescent="0.25">
      <c r="A498" s="20" t="s">
        <v>168</v>
      </c>
      <c r="B498" s="20" t="s">
        <v>94</v>
      </c>
      <c r="C498" s="20"/>
      <c r="D498" s="21">
        <v>2022</v>
      </c>
      <c r="E498" s="21"/>
      <c r="F498" s="23" t="s">
        <v>1689</v>
      </c>
      <c r="G498" s="21"/>
      <c r="H498" s="7"/>
    </row>
    <row r="499" spans="1:8" ht="15" customHeight="1" x14ac:dyDescent="0.25">
      <c r="A499" s="27" t="s">
        <v>930</v>
      </c>
      <c r="B499" s="27" t="s">
        <v>590</v>
      </c>
      <c r="C499" s="27" t="s">
        <v>27</v>
      </c>
      <c r="D499" s="28">
        <v>2005</v>
      </c>
      <c r="E499" s="28">
        <v>2018</v>
      </c>
      <c r="F499" s="29" t="s">
        <v>1699</v>
      </c>
      <c r="G499" s="28">
        <v>541.62</v>
      </c>
      <c r="H499" s="7"/>
    </row>
    <row r="500" spans="1:8" x14ac:dyDescent="0.25">
      <c r="A500" s="27" t="s">
        <v>931</v>
      </c>
      <c r="B500" s="27" t="s">
        <v>239</v>
      </c>
      <c r="C500" s="27" t="s">
        <v>6</v>
      </c>
      <c r="D500" s="28">
        <v>2005</v>
      </c>
      <c r="E500" s="28">
        <v>2009</v>
      </c>
      <c r="F500" s="29" t="s">
        <v>1699</v>
      </c>
      <c r="G500" s="28">
        <v>238.62</v>
      </c>
      <c r="H500" s="7"/>
    </row>
    <row r="501" spans="1:8" x14ac:dyDescent="0.25">
      <c r="A501" s="27" t="s">
        <v>932</v>
      </c>
      <c r="B501" s="27" t="s">
        <v>181</v>
      </c>
      <c r="C501" s="27" t="s">
        <v>6</v>
      </c>
      <c r="D501" s="28">
        <v>2005</v>
      </c>
      <c r="E501" s="28">
        <v>2013</v>
      </c>
      <c r="F501" s="29" t="s">
        <v>1699</v>
      </c>
      <c r="G501" s="28">
        <v>213.285</v>
      </c>
      <c r="H501" s="7"/>
    </row>
    <row r="502" spans="1:8" x14ac:dyDescent="0.25">
      <c r="A502" s="27" t="s">
        <v>358</v>
      </c>
      <c r="B502" s="27" t="s">
        <v>933</v>
      </c>
      <c r="C502" s="27" t="s">
        <v>27</v>
      </c>
      <c r="D502" s="28">
        <v>2000</v>
      </c>
      <c r="E502" s="28">
        <v>2003</v>
      </c>
      <c r="F502" s="29" t="s">
        <v>1699</v>
      </c>
      <c r="G502" s="28">
        <v>361.32499999999999</v>
      </c>
      <c r="H502" s="7"/>
    </row>
    <row r="503" spans="1:8" x14ac:dyDescent="0.25">
      <c r="A503" s="20" t="s">
        <v>169</v>
      </c>
      <c r="B503" s="20" t="s">
        <v>556</v>
      </c>
      <c r="C503" s="20"/>
      <c r="D503" s="21">
        <v>2006</v>
      </c>
      <c r="E503" s="21"/>
      <c r="F503" s="23" t="s">
        <v>1689</v>
      </c>
      <c r="G503" s="21"/>
      <c r="H503" s="7"/>
    </row>
    <row r="504" spans="1:8" x14ac:dyDescent="0.25">
      <c r="A504" s="27" t="s">
        <v>934</v>
      </c>
      <c r="B504" s="27" t="s">
        <v>82</v>
      </c>
      <c r="C504" s="27" t="s">
        <v>36</v>
      </c>
      <c r="D504" s="28">
        <v>2006</v>
      </c>
      <c r="E504" s="28">
        <v>2009</v>
      </c>
      <c r="F504" s="29" t="s">
        <v>1699</v>
      </c>
      <c r="G504" s="28">
        <v>84.57</v>
      </c>
      <c r="H504" s="7"/>
    </row>
    <row r="505" spans="1:8" x14ac:dyDescent="0.25">
      <c r="A505" s="20" t="s">
        <v>171</v>
      </c>
      <c r="B505" s="20" t="s">
        <v>72</v>
      </c>
      <c r="C505" s="20"/>
      <c r="D505" s="21">
        <v>2006</v>
      </c>
      <c r="E505" s="21"/>
      <c r="F505" s="23" t="s">
        <v>1689</v>
      </c>
      <c r="G505" s="21"/>
      <c r="H505" s="7"/>
    </row>
    <row r="506" spans="1:8" x14ac:dyDescent="0.25">
      <c r="A506" s="27" t="s">
        <v>935</v>
      </c>
      <c r="B506" s="27" t="s">
        <v>244</v>
      </c>
      <c r="C506" s="27" t="s">
        <v>31</v>
      </c>
      <c r="D506" s="28">
        <v>2006</v>
      </c>
      <c r="E506" s="28">
        <v>2007</v>
      </c>
      <c r="F506" s="29" t="s">
        <v>1699</v>
      </c>
      <c r="G506" s="28">
        <v>52.98</v>
      </c>
      <c r="H506" s="7"/>
    </row>
    <row r="507" spans="1:8" x14ac:dyDescent="0.25">
      <c r="A507" s="27" t="s">
        <v>936</v>
      </c>
      <c r="B507" s="27" t="s">
        <v>937</v>
      </c>
      <c r="C507" s="27" t="s">
        <v>17</v>
      </c>
      <c r="D507" s="28">
        <v>2005</v>
      </c>
      <c r="E507" s="28">
        <v>2013</v>
      </c>
      <c r="F507" s="29" t="s">
        <v>1699</v>
      </c>
      <c r="G507" s="28">
        <v>620.30999999999995</v>
      </c>
      <c r="H507" s="7"/>
    </row>
    <row r="508" spans="1:8" x14ac:dyDescent="0.25">
      <c r="A508" s="27" t="s">
        <v>938</v>
      </c>
      <c r="B508" s="27" t="s">
        <v>64</v>
      </c>
      <c r="C508" s="27" t="s">
        <v>20</v>
      </c>
      <c r="D508" s="28">
        <v>2008</v>
      </c>
      <c r="E508" s="28">
        <v>2008</v>
      </c>
      <c r="F508" s="29" t="s">
        <v>1699</v>
      </c>
      <c r="G508" s="28">
        <v>34</v>
      </c>
      <c r="H508" s="7"/>
    </row>
    <row r="509" spans="1:8" x14ac:dyDescent="0.25">
      <c r="A509" s="20" t="s">
        <v>172</v>
      </c>
      <c r="B509" s="20" t="s">
        <v>173</v>
      </c>
      <c r="C509" s="20"/>
      <c r="D509" s="21">
        <v>1999</v>
      </c>
      <c r="E509" s="21"/>
      <c r="F509" s="23" t="s">
        <v>1689</v>
      </c>
      <c r="G509" s="21"/>
      <c r="H509" s="7"/>
    </row>
    <row r="510" spans="1:8" x14ac:dyDescent="0.25">
      <c r="A510" s="27" t="s">
        <v>939</v>
      </c>
      <c r="B510" s="27" t="s">
        <v>940</v>
      </c>
      <c r="C510" s="27" t="s">
        <v>17</v>
      </c>
      <c r="D510" s="28">
        <v>2006</v>
      </c>
      <c r="E510" s="28">
        <v>2016</v>
      </c>
      <c r="F510" s="29" t="s">
        <v>1699</v>
      </c>
      <c r="G510" s="28">
        <v>2873.53</v>
      </c>
      <c r="H510" s="7"/>
    </row>
    <row r="511" spans="1:8" x14ac:dyDescent="0.25">
      <c r="A511" s="27" t="s">
        <v>941</v>
      </c>
      <c r="B511" s="27" t="s">
        <v>135</v>
      </c>
      <c r="C511" s="27" t="s">
        <v>36</v>
      </c>
      <c r="D511" s="28">
        <v>2000</v>
      </c>
      <c r="E511" s="28">
        <v>2003</v>
      </c>
      <c r="F511" s="29" t="s">
        <v>1699</v>
      </c>
      <c r="G511" s="28">
        <v>120.25</v>
      </c>
      <c r="H511" s="7"/>
    </row>
    <row r="512" spans="1:8" x14ac:dyDescent="0.25">
      <c r="A512" s="27" t="s">
        <v>941</v>
      </c>
      <c r="B512" s="27" t="s">
        <v>942</v>
      </c>
      <c r="C512" s="27" t="s">
        <v>24</v>
      </c>
      <c r="D512" s="28">
        <v>2002</v>
      </c>
      <c r="E512" s="28">
        <v>2003</v>
      </c>
      <c r="F512" s="29" t="s">
        <v>1699</v>
      </c>
      <c r="G512" s="28">
        <v>60</v>
      </c>
      <c r="H512" s="7"/>
    </row>
    <row r="513" spans="1:8" x14ac:dyDescent="0.25">
      <c r="A513" s="27" t="s">
        <v>943</v>
      </c>
      <c r="B513" s="27" t="s">
        <v>570</v>
      </c>
      <c r="C513" s="27" t="s">
        <v>24</v>
      </c>
      <c r="D513" s="28">
        <v>2004</v>
      </c>
      <c r="E513" s="28">
        <v>2004</v>
      </c>
      <c r="F513" s="29" t="s">
        <v>1699</v>
      </c>
      <c r="G513" s="28">
        <v>62.61</v>
      </c>
      <c r="H513" s="7"/>
    </row>
    <row r="514" spans="1:8" x14ac:dyDescent="0.25">
      <c r="A514" s="27" t="s">
        <v>174</v>
      </c>
      <c r="B514" s="27" t="s">
        <v>114</v>
      </c>
      <c r="C514" s="99" t="s">
        <v>20</v>
      </c>
      <c r="D514" s="28">
        <v>2025</v>
      </c>
      <c r="E514" s="28">
        <v>2025</v>
      </c>
      <c r="F514" s="100" t="s">
        <v>1699</v>
      </c>
      <c r="G514" s="28">
        <v>34.590000000000003</v>
      </c>
      <c r="H514" s="7"/>
    </row>
    <row r="515" spans="1:8" x14ac:dyDescent="0.25">
      <c r="A515" s="27" t="s">
        <v>944</v>
      </c>
      <c r="B515" s="27" t="s">
        <v>170</v>
      </c>
      <c r="C515" s="27" t="s">
        <v>31</v>
      </c>
      <c r="D515" s="28">
        <v>2003</v>
      </c>
      <c r="E515" s="28">
        <v>2004</v>
      </c>
      <c r="F515" s="29" t="s">
        <v>1699</v>
      </c>
      <c r="G515" s="28">
        <v>48.74</v>
      </c>
      <c r="H515" s="7"/>
    </row>
    <row r="516" spans="1:8" x14ac:dyDescent="0.25">
      <c r="A516" s="27" t="s">
        <v>824</v>
      </c>
      <c r="B516" s="27" t="s">
        <v>502</v>
      </c>
      <c r="C516" s="27" t="s">
        <v>20</v>
      </c>
      <c r="D516" s="28">
        <v>2003</v>
      </c>
      <c r="E516" s="28">
        <v>2004</v>
      </c>
      <c r="F516" s="29" t="s">
        <v>1699</v>
      </c>
      <c r="G516" s="28">
        <v>41.51</v>
      </c>
      <c r="H516" s="7"/>
    </row>
    <row r="517" spans="1:8" x14ac:dyDescent="0.25">
      <c r="A517" s="27" t="s">
        <v>945</v>
      </c>
      <c r="B517" s="27" t="s">
        <v>946</v>
      </c>
      <c r="C517" s="27" t="s">
        <v>6</v>
      </c>
      <c r="D517" s="28">
        <v>2001</v>
      </c>
      <c r="E517" s="28">
        <v>2013</v>
      </c>
      <c r="F517" s="29" t="s">
        <v>1699</v>
      </c>
      <c r="G517" s="28">
        <v>266.81</v>
      </c>
      <c r="H517" s="7"/>
    </row>
    <row r="518" spans="1:8" x14ac:dyDescent="0.25">
      <c r="A518" s="27" t="s">
        <v>365</v>
      </c>
      <c r="B518" s="27" t="s">
        <v>89</v>
      </c>
      <c r="C518" s="27" t="s">
        <v>27</v>
      </c>
      <c r="D518" s="28">
        <v>2002</v>
      </c>
      <c r="E518" s="28">
        <v>2008</v>
      </c>
      <c r="F518" s="29" t="s">
        <v>1699</v>
      </c>
      <c r="G518" s="28">
        <v>508.95</v>
      </c>
      <c r="H518" s="7"/>
    </row>
    <row r="519" spans="1:8" x14ac:dyDescent="0.25">
      <c r="A519" s="27" t="s">
        <v>947</v>
      </c>
      <c r="B519" s="27" t="s">
        <v>49</v>
      </c>
      <c r="C519" s="27" t="s">
        <v>43</v>
      </c>
      <c r="D519" s="28">
        <v>1999</v>
      </c>
      <c r="E519" s="28">
        <v>2005</v>
      </c>
      <c r="F519" s="29" t="s">
        <v>1699</v>
      </c>
      <c r="G519" s="28">
        <v>1845.79</v>
      </c>
      <c r="H519" s="7"/>
    </row>
    <row r="520" spans="1:8" x14ac:dyDescent="0.25">
      <c r="A520" s="27" t="s">
        <v>948</v>
      </c>
      <c r="B520" s="27" t="s">
        <v>822</v>
      </c>
      <c r="C520" s="27" t="s">
        <v>36</v>
      </c>
      <c r="D520" s="28">
        <v>2013</v>
      </c>
      <c r="E520" s="28">
        <v>2013</v>
      </c>
      <c r="F520" s="29" t="s">
        <v>1699</v>
      </c>
      <c r="G520" s="28">
        <v>123.95</v>
      </c>
      <c r="H520" s="7"/>
    </row>
    <row r="521" spans="1:8" x14ac:dyDescent="0.25">
      <c r="A521" s="20" t="s">
        <v>175</v>
      </c>
      <c r="B521" s="20" t="s">
        <v>176</v>
      </c>
      <c r="C521" s="20"/>
      <c r="D521" s="21">
        <v>1997</v>
      </c>
      <c r="E521" s="21"/>
      <c r="F521" s="23" t="s">
        <v>1689</v>
      </c>
      <c r="G521" s="21"/>
      <c r="H521" s="7"/>
    </row>
    <row r="522" spans="1:8" x14ac:dyDescent="0.25">
      <c r="A522" s="27" t="s">
        <v>949</v>
      </c>
      <c r="B522" s="27" t="s">
        <v>112</v>
      </c>
      <c r="C522" s="27" t="s">
        <v>20</v>
      </c>
      <c r="D522" s="28">
        <v>2009</v>
      </c>
      <c r="E522" s="28">
        <v>2009</v>
      </c>
      <c r="F522" s="29" t="s">
        <v>1699</v>
      </c>
      <c r="G522" s="28">
        <v>33.96</v>
      </c>
      <c r="H522" s="7"/>
    </row>
    <row r="523" spans="1:8" x14ac:dyDescent="0.25">
      <c r="A523" s="27" t="s">
        <v>950</v>
      </c>
      <c r="B523" s="27" t="s">
        <v>951</v>
      </c>
      <c r="C523" s="27" t="s">
        <v>31</v>
      </c>
      <c r="D523" s="28">
        <v>2000</v>
      </c>
      <c r="E523" s="28">
        <v>2022</v>
      </c>
      <c r="F523" s="29" t="s">
        <v>1699</v>
      </c>
      <c r="G523" s="28">
        <v>28.64</v>
      </c>
      <c r="H523" s="7"/>
    </row>
    <row r="524" spans="1:8" x14ac:dyDescent="0.25">
      <c r="A524" s="27" t="s">
        <v>952</v>
      </c>
      <c r="B524" s="27" t="s">
        <v>953</v>
      </c>
      <c r="C524" s="27" t="s">
        <v>20</v>
      </c>
      <c r="D524" s="28">
        <v>2007</v>
      </c>
      <c r="E524" s="28">
        <v>2007</v>
      </c>
      <c r="F524" s="29" t="s">
        <v>1699</v>
      </c>
      <c r="G524" s="28">
        <v>38</v>
      </c>
      <c r="H524" s="7"/>
    </row>
    <row r="525" spans="1:8" x14ac:dyDescent="0.25">
      <c r="A525" s="27" t="s">
        <v>177</v>
      </c>
      <c r="B525" s="27" t="s">
        <v>178</v>
      </c>
      <c r="C525" s="127" t="s">
        <v>36</v>
      </c>
      <c r="D525" s="28">
        <v>2021</v>
      </c>
      <c r="E525" s="28">
        <v>2026</v>
      </c>
      <c r="F525" s="128" t="s">
        <v>1699</v>
      </c>
      <c r="G525" s="28">
        <v>78.75</v>
      </c>
      <c r="H525" s="7"/>
    </row>
    <row r="526" spans="1:8" x14ac:dyDescent="0.25">
      <c r="A526" s="27" t="s">
        <v>954</v>
      </c>
      <c r="B526" s="27" t="s">
        <v>955</v>
      </c>
      <c r="C526" s="27" t="s">
        <v>36</v>
      </c>
      <c r="D526" s="28">
        <v>2003</v>
      </c>
      <c r="E526" s="28">
        <v>2004</v>
      </c>
      <c r="F526" s="29" t="s">
        <v>1699</v>
      </c>
      <c r="G526" s="28">
        <v>117.86</v>
      </c>
      <c r="H526" s="7"/>
    </row>
    <row r="527" spans="1:8" x14ac:dyDescent="0.25">
      <c r="A527" s="27" t="s">
        <v>956</v>
      </c>
      <c r="B527" s="27" t="s">
        <v>516</v>
      </c>
      <c r="C527" s="27" t="s">
        <v>17</v>
      </c>
      <c r="D527" s="28">
        <v>1999</v>
      </c>
      <c r="E527" s="28">
        <v>2004</v>
      </c>
      <c r="F527" s="29" t="s">
        <v>1699</v>
      </c>
      <c r="G527" s="28">
        <v>1407.31</v>
      </c>
      <c r="H527" s="7"/>
    </row>
    <row r="528" spans="1:8" ht="15" customHeight="1" x14ac:dyDescent="0.25">
      <c r="A528" s="27" t="s">
        <v>957</v>
      </c>
      <c r="B528" s="27" t="s">
        <v>274</v>
      </c>
      <c r="C528" s="27" t="s">
        <v>27</v>
      </c>
      <c r="D528" s="28">
        <v>2002</v>
      </c>
      <c r="E528" s="28">
        <v>2010</v>
      </c>
      <c r="F528" s="29" t="s">
        <v>1699</v>
      </c>
      <c r="G528" s="28">
        <v>514.44500000000005</v>
      </c>
      <c r="H528" s="7"/>
    </row>
    <row r="529" spans="1:8" x14ac:dyDescent="0.25">
      <c r="A529" s="20" t="s">
        <v>179</v>
      </c>
      <c r="B529" s="20" t="s">
        <v>92</v>
      </c>
      <c r="C529" s="20"/>
      <c r="D529" s="21">
        <v>1999</v>
      </c>
      <c r="E529" s="21"/>
      <c r="F529" s="23" t="s">
        <v>1689</v>
      </c>
      <c r="G529" s="21"/>
      <c r="H529" s="7"/>
    </row>
    <row r="530" spans="1:8" x14ac:dyDescent="0.25">
      <c r="A530" s="27" t="s">
        <v>958</v>
      </c>
      <c r="B530" s="27" t="s">
        <v>278</v>
      </c>
      <c r="C530" s="27" t="s">
        <v>27</v>
      </c>
      <c r="D530" s="28">
        <v>2000</v>
      </c>
      <c r="E530" s="28">
        <v>2024</v>
      </c>
      <c r="F530" s="29" t="s">
        <v>1699</v>
      </c>
      <c r="G530" s="28">
        <v>361.755</v>
      </c>
      <c r="H530" s="7"/>
    </row>
    <row r="531" spans="1:8" x14ac:dyDescent="0.25">
      <c r="A531" s="27" t="s">
        <v>373</v>
      </c>
      <c r="B531" s="27" t="s">
        <v>303</v>
      </c>
      <c r="C531" s="27" t="s">
        <v>27</v>
      </c>
      <c r="D531" s="28">
        <v>2000</v>
      </c>
      <c r="E531" s="28">
        <v>2001</v>
      </c>
      <c r="F531" s="29" t="s">
        <v>1699</v>
      </c>
      <c r="G531" s="28">
        <v>7</v>
      </c>
      <c r="H531" s="7"/>
    </row>
    <row r="532" spans="1:8" x14ac:dyDescent="0.25">
      <c r="A532" s="5" t="s">
        <v>959</v>
      </c>
      <c r="B532" s="5" t="s">
        <v>74</v>
      </c>
      <c r="C532" s="5" t="s">
        <v>9</v>
      </c>
      <c r="D532" s="13">
        <v>2006</v>
      </c>
      <c r="E532" s="13">
        <v>2023</v>
      </c>
      <c r="F532" s="36" t="s">
        <v>1699</v>
      </c>
      <c r="G532" s="13">
        <v>5789.5649999999996</v>
      </c>
      <c r="H532" s="7"/>
    </row>
    <row r="533" spans="1:8" x14ac:dyDescent="0.25">
      <c r="A533" s="27" t="s">
        <v>959</v>
      </c>
      <c r="B533" s="27" t="s">
        <v>960</v>
      </c>
      <c r="C533" s="27" t="s">
        <v>20</v>
      </c>
      <c r="D533" s="28">
        <v>2005</v>
      </c>
      <c r="E533" s="28">
        <v>2006</v>
      </c>
      <c r="F533" s="29" t="s">
        <v>1699</v>
      </c>
      <c r="G533" s="28">
        <v>40.46</v>
      </c>
      <c r="H533" s="7"/>
    </row>
    <row r="534" spans="1:8" x14ac:dyDescent="0.25">
      <c r="A534" s="27" t="s">
        <v>961</v>
      </c>
      <c r="B534" s="27" t="s">
        <v>962</v>
      </c>
      <c r="C534" s="27" t="s">
        <v>43</v>
      </c>
      <c r="D534" s="28">
        <v>2000</v>
      </c>
      <c r="E534" s="28">
        <v>2017</v>
      </c>
      <c r="F534" s="29" t="s">
        <v>1699</v>
      </c>
      <c r="G534" s="28">
        <v>4291.0200000000004</v>
      </c>
      <c r="H534" s="7"/>
    </row>
    <row r="535" spans="1:8" x14ac:dyDescent="0.25">
      <c r="A535" s="27" t="s">
        <v>963</v>
      </c>
      <c r="B535" s="27" t="s">
        <v>964</v>
      </c>
      <c r="C535" s="27" t="s">
        <v>20</v>
      </c>
      <c r="D535" s="28">
        <v>2002</v>
      </c>
      <c r="E535" s="28">
        <v>2002</v>
      </c>
      <c r="F535" s="29" t="s">
        <v>1699</v>
      </c>
      <c r="G535" s="28">
        <v>34.96</v>
      </c>
      <c r="H535" s="7"/>
    </row>
    <row r="536" spans="1:8" x14ac:dyDescent="0.25">
      <c r="A536" s="27" t="s">
        <v>965</v>
      </c>
      <c r="B536" s="27" t="s">
        <v>630</v>
      </c>
      <c r="C536" s="27" t="s">
        <v>20</v>
      </c>
      <c r="D536" s="28">
        <v>2022</v>
      </c>
      <c r="E536" s="28">
        <v>2023</v>
      </c>
      <c r="F536" s="29" t="s">
        <v>1699</v>
      </c>
      <c r="G536" s="28">
        <v>34</v>
      </c>
      <c r="H536" s="7"/>
    </row>
    <row r="537" spans="1:8" x14ac:dyDescent="0.25">
      <c r="A537" s="27" t="s">
        <v>966</v>
      </c>
      <c r="B537" s="27" t="s">
        <v>967</v>
      </c>
      <c r="C537" s="27" t="s">
        <v>27</v>
      </c>
      <c r="D537" s="28">
        <v>2012</v>
      </c>
      <c r="E537" s="28">
        <v>2015</v>
      </c>
      <c r="F537" s="29" t="s">
        <v>1699</v>
      </c>
      <c r="G537" s="28">
        <v>443.58</v>
      </c>
      <c r="H537" s="7"/>
    </row>
    <row r="538" spans="1:8" x14ac:dyDescent="0.25">
      <c r="A538" s="27" t="s">
        <v>968</v>
      </c>
      <c r="B538" s="27" t="s">
        <v>162</v>
      </c>
      <c r="C538" s="27" t="s">
        <v>6</v>
      </c>
      <c r="D538" s="28">
        <v>2008</v>
      </c>
      <c r="E538" s="28">
        <v>2009</v>
      </c>
      <c r="F538" s="29" t="s">
        <v>1699</v>
      </c>
      <c r="G538" s="28">
        <v>167.51499999999999</v>
      </c>
      <c r="H538" s="7"/>
    </row>
    <row r="539" spans="1:8" x14ac:dyDescent="0.25">
      <c r="A539" s="27" t="s">
        <v>969</v>
      </c>
      <c r="B539" s="27" t="s">
        <v>101</v>
      </c>
      <c r="C539" s="27" t="s">
        <v>36</v>
      </c>
      <c r="D539" s="28">
        <v>2009</v>
      </c>
      <c r="E539" s="28">
        <v>2011</v>
      </c>
      <c r="F539" s="29" t="s">
        <v>1699</v>
      </c>
      <c r="G539" s="28">
        <v>136.215</v>
      </c>
      <c r="H539" s="7"/>
    </row>
    <row r="540" spans="1:8" x14ac:dyDescent="0.25">
      <c r="A540" s="20" t="s">
        <v>180</v>
      </c>
      <c r="B540" s="20" t="s">
        <v>181</v>
      </c>
      <c r="C540" s="20"/>
      <c r="D540" s="21">
        <v>2023</v>
      </c>
      <c r="E540" s="21"/>
      <c r="F540" s="23" t="s">
        <v>1689</v>
      </c>
      <c r="G540" s="21"/>
      <c r="H540" s="7"/>
    </row>
    <row r="541" spans="1:8" x14ac:dyDescent="0.25">
      <c r="A541" s="20" t="s">
        <v>182</v>
      </c>
      <c r="B541" s="20" t="s">
        <v>74</v>
      </c>
      <c r="C541" s="20"/>
      <c r="D541" s="21">
        <v>2024</v>
      </c>
      <c r="E541" s="21"/>
      <c r="F541" s="23" t="s">
        <v>1689</v>
      </c>
      <c r="G541" s="21"/>
      <c r="H541" s="7"/>
    </row>
    <row r="542" spans="1:8" x14ac:dyDescent="0.25">
      <c r="A542" s="27" t="s">
        <v>970</v>
      </c>
      <c r="B542" s="27" t="s">
        <v>971</v>
      </c>
      <c r="C542" s="27" t="s">
        <v>17</v>
      </c>
      <c r="D542" s="28">
        <v>1999</v>
      </c>
      <c r="E542" s="28">
        <v>2003</v>
      </c>
      <c r="F542" s="29" t="s">
        <v>1699</v>
      </c>
      <c r="G542" s="28">
        <v>561.29</v>
      </c>
      <c r="H542" s="7"/>
    </row>
    <row r="543" spans="1:8" x14ac:dyDescent="0.25">
      <c r="A543" s="27" t="s">
        <v>183</v>
      </c>
      <c r="B543" s="27" t="s">
        <v>184</v>
      </c>
      <c r="C543" s="92" t="s">
        <v>36</v>
      </c>
      <c r="D543" s="28">
        <v>2023</v>
      </c>
      <c r="E543" s="28">
        <v>2025</v>
      </c>
      <c r="F543" s="93" t="s">
        <v>1699</v>
      </c>
      <c r="G543" s="28">
        <v>142.06</v>
      </c>
      <c r="H543" s="7"/>
    </row>
    <row r="544" spans="1:8" x14ac:dyDescent="0.25">
      <c r="A544" s="27" t="s">
        <v>972</v>
      </c>
      <c r="B544" s="27" t="s">
        <v>111</v>
      </c>
      <c r="C544" s="27" t="s">
        <v>31</v>
      </c>
      <c r="D544" s="28">
        <v>2008</v>
      </c>
      <c r="E544" s="28">
        <v>2008</v>
      </c>
      <c r="F544" s="29" t="s">
        <v>1699</v>
      </c>
      <c r="G544" s="28">
        <v>46.87</v>
      </c>
      <c r="H544" s="7"/>
    </row>
    <row r="545" spans="1:8" x14ac:dyDescent="0.25">
      <c r="A545" s="27" t="s">
        <v>376</v>
      </c>
      <c r="B545" s="27" t="s">
        <v>973</v>
      </c>
      <c r="C545" s="27" t="s">
        <v>36</v>
      </c>
      <c r="D545" s="28">
        <v>2021</v>
      </c>
      <c r="E545" s="28">
        <v>2021</v>
      </c>
      <c r="F545" s="29" t="s">
        <v>1699</v>
      </c>
      <c r="G545" s="28">
        <v>78.66</v>
      </c>
      <c r="H545" s="7"/>
    </row>
    <row r="546" spans="1:8" x14ac:dyDescent="0.25">
      <c r="A546" s="27" t="s">
        <v>974</v>
      </c>
      <c r="B546" s="27" t="s">
        <v>194</v>
      </c>
      <c r="C546" s="27" t="s">
        <v>6</v>
      </c>
      <c r="D546" s="28">
        <v>2003</v>
      </c>
      <c r="E546" s="28">
        <v>2004</v>
      </c>
      <c r="F546" s="29" t="s">
        <v>1699</v>
      </c>
      <c r="G546" s="28">
        <v>175.69</v>
      </c>
      <c r="H546" s="7"/>
    </row>
    <row r="547" spans="1:8" x14ac:dyDescent="0.25">
      <c r="A547" s="27" t="s">
        <v>975</v>
      </c>
      <c r="B547" s="27" t="s">
        <v>105</v>
      </c>
      <c r="C547" s="27" t="s">
        <v>20</v>
      </c>
      <c r="D547" s="28">
        <v>2004</v>
      </c>
      <c r="E547" s="28">
        <v>2004</v>
      </c>
      <c r="F547" s="29" t="s">
        <v>1699</v>
      </c>
      <c r="G547" s="28">
        <v>35</v>
      </c>
      <c r="H547" s="7"/>
    </row>
    <row r="548" spans="1:8" x14ac:dyDescent="0.25">
      <c r="A548" s="27" t="s">
        <v>976</v>
      </c>
      <c r="B548" s="27" t="s">
        <v>977</v>
      </c>
      <c r="C548" s="27" t="s">
        <v>17</v>
      </c>
      <c r="D548" s="28">
        <v>2008</v>
      </c>
      <c r="E548" s="28">
        <v>2017</v>
      </c>
      <c r="F548" s="29" t="s">
        <v>1699</v>
      </c>
      <c r="G548" s="28">
        <v>748.63499999999999</v>
      </c>
      <c r="H548" s="7"/>
    </row>
    <row r="549" spans="1:8" x14ac:dyDescent="0.25">
      <c r="A549" s="27" t="s">
        <v>978</v>
      </c>
      <c r="B549" s="27" t="s">
        <v>971</v>
      </c>
      <c r="C549" s="27" t="s">
        <v>17</v>
      </c>
      <c r="D549" s="28">
        <v>2002</v>
      </c>
      <c r="E549" s="28">
        <v>2005</v>
      </c>
      <c r="F549" s="29" t="s">
        <v>1699</v>
      </c>
      <c r="G549" s="28">
        <v>925.35</v>
      </c>
      <c r="H549" s="7"/>
    </row>
    <row r="550" spans="1:8" x14ac:dyDescent="0.25">
      <c r="A550" s="27" t="s">
        <v>979</v>
      </c>
      <c r="B550" s="27" t="s">
        <v>980</v>
      </c>
      <c r="C550" s="27" t="s">
        <v>36</v>
      </c>
      <c r="D550" s="28">
        <v>2003</v>
      </c>
      <c r="E550" s="28">
        <v>2004</v>
      </c>
      <c r="F550" s="29" t="s">
        <v>1699</v>
      </c>
      <c r="G550" s="28">
        <v>104.34</v>
      </c>
      <c r="H550" s="7"/>
    </row>
    <row r="551" spans="1:8" x14ac:dyDescent="0.25">
      <c r="A551" s="27" t="s">
        <v>981</v>
      </c>
      <c r="B551" s="27" t="s">
        <v>539</v>
      </c>
      <c r="C551" s="27" t="s">
        <v>27</v>
      </c>
      <c r="D551" s="28">
        <v>2006</v>
      </c>
      <c r="E551" s="28">
        <v>2008</v>
      </c>
      <c r="F551" s="29" t="s">
        <v>1699</v>
      </c>
      <c r="G551" s="28">
        <v>457.8</v>
      </c>
      <c r="H551" s="7"/>
    </row>
    <row r="552" spans="1:8" x14ac:dyDescent="0.25">
      <c r="A552" s="27" t="s">
        <v>981</v>
      </c>
      <c r="B552" s="27" t="s">
        <v>72</v>
      </c>
      <c r="C552" s="27" t="s">
        <v>20</v>
      </c>
      <c r="D552" s="28">
        <v>2006</v>
      </c>
      <c r="E552" s="28">
        <v>2006</v>
      </c>
      <c r="F552" s="29" t="s">
        <v>1699</v>
      </c>
      <c r="G552" s="28">
        <v>36.64</v>
      </c>
      <c r="H552" s="7"/>
    </row>
    <row r="553" spans="1:8" x14ac:dyDescent="0.25">
      <c r="A553" s="27" t="s">
        <v>982</v>
      </c>
      <c r="B553" s="27" t="s">
        <v>112</v>
      </c>
      <c r="C553" s="27" t="s">
        <v>31</v>
      </c>
      <c r="D553" s="28">
        <v>2007</v>
      </c>
      <c r="E553" s="28">
        <v>2008</v>
      </c>
      <c r="F553" s="29" t="s">
        <v>1699</v>
      </c>
      <c r="G553" s="28">
        <v>51.79</v>
      </c>
      <c r="H553" s="7"/>
    </row>
    <row r="554" spans="1:8" x14ac:dyDescent="0.25">
      <c r="A554" s="27" t="s">
        <v>340</v>
      </c>
      <c r="B554" s="27" t="s">
        <v>92</v>
      </c>
      <c r="C554" s="27" t="s">
        <v>9</v>
      </c>
      <c r="D554" s="28">
        <v>2001</v>
      </c>
      <c r="E554" s="28">
        <v>2011</v>
      </c>
      <c r="F554" s="29" t="s">
        <v>1699</v>
      </c>
      <c r="G554" s="28">
        <v>1467.635</v>
      </c>
      <c r="H554" s="7"/>
    </row>
    <row r="555" spans="1:8" x14ac:dyDescent="0.25">
      <c r="A555" s="27" t="s">
        <v>983</v>
      </c>
      <c r="B555" s="27" t="s">
        <v>94</v>
      </c>
      <c r="C555" s="27" t="s">
        <v>27</v>
      </c>
      <c r="D555" s="28">
        <v>2008</v>
      </c>
      <c r="E555" s="28">
        <v>2013</v>
      </c>
      <c r="F555" s="29" t="s">
        <v>1699</v>
      </c>
      <c r="G555" s="28">
        <v>645.83000000000004</v>
      </c>
      <c r="H555" s="7"/>
    </row>
    <row r="556" spans="1:8" x14ac:dyDescent="0.25">
      <c r="A556" s="27" t="s">
        <v>984</v>
      </c>
      <c r="B556" s="27" t="s">
        <v>19</v>
      </c>
      <c r="C556" s="27" t="s">
        <v>36</v>
      </c>
      <c r="D556" s="28">
        <v>2010</v>
      </c>
      <c r="E556" s="28">
        <v>2017</v>
      </c>
      <c r="F556" s="29" t="s">
        <v>1699</v>
      </c>
      <c r="G556" s="28">
        <v>96.47</v>
      </c>
      <c r="H556" s="7"/>
    </row>
    <row r="557" spans="1:8" x14ac:dyDescent="0.25">
      <c r="A557" s="27" t="s">
        <v>985</v>
      </c>
      <c r="B557" s="27" t="s">
        <v>294</v>
      </c>
      <c r="C557" s="27" t="s">
        <v>20</v>
      </c>
      <c r="D557" s="28">
        <v>2005</v>
      </c>
      <c r="E557" s="28">
        <v>2005</v>
      </c>
      <c r="F557" s="29" t="s">
        <v>1699</v>
      </c>
      <c r="G557" s="28">
        <v>33.68</v>
      </c>
      <c r="H557" s="7"/>
    </row>
    <row r="558" spans="1:8" x14ac:dyDescent="0.25">
      <c r="A558" s="27" t="s">
        <v>986</v>
      </c>
      <c r="B558" s="27" t="s">
        <v>92</v>
      </c>
      <c r="C558" s="27" t="s">
        <v>20</v>
      </c>
      <c r="D558" s="28">
        <v>1999</v>
      </c>
      <c r="E558" s="28">
        <v>2001</v>
      </c>
      <c r="F558" s="29" t="s">
        <v>1699</v>
      </c>
      <c r="G558" s="28">
        <v>30</v>
      </c>
      <c r="H558" s="7"/>
    </row>
    <row r="559" spans="1:8" x14ac:dyDescent="0.25">
      <c r="A559" s="27" t="s">
        <v>185</v>
      </c>
      <c r="B559" s="27" t="s">
        <v>186</v>
      </c>
      <c r="C559" s="127" t="s">
        <v>17</v>
      </c>
      <c r="D559" s="28">
        <v>2021</v>
      </c>
      <c r="E559" s="28">
        <v>2026</v>
      </c>
      <c r="F559" s="128" t="s">
        <v>1699</v>
      </c>
      <c r="G559" s="28">
        <v>479.78</v>
      </c>
      <c r="H559" s="7"/>
    </row>
    <row r="560" spans="1:8" x14ac:dyDescent="0.25">
      <c r="A560" s="20" t="s">
        <v>187</v>
      </c>
      <c r="B560" s="20" t="s">
        <v>114</v>
      </c>
      <c r="C560" s="20"/>
      <c r="D560" s="21">
        <v>1999</v>
      </c>
      <c r="E560" s="21"/>
      <c r="F560" s="23" t="s">
        <v>1689</v>
      </c>
      <c r="G560" s="21"/>
      <c r="H560" s="7"/>
    </row>
    <row r="561" spans="1:8" x14ac:dyDescent="0.25">
      <c r="A561" s="20" t="s">
        <v>188</v>
      </c>
      <c r="B561" s="20" t="s">
        <v>189</v>
      </c>
      <c r="C561" s="20"/>
      <c r="D561" s="21">
        <v>2000</v>
      </c>
      <c r="E561" s="21"/>
      <c r="F561" s="23" t="s">
        <v>1689</v>
      </c>
      <c r="G561" s="21"/>
      <c r="H561" s="7"/>
    </row>
    <row r="562" spans="1:8" x14ac:dyDescent="0.25">
      <c r="A562" s="27" t="s">
        <v>987</v>
      </c>
      <c r="B562" s="27" t="s">
        <v>42</v>
      </c>
      <c r="C562" s="27" t="s">
        <v>6</v>
      </c>
      <c r="D562" s="28">
        <v>2005</v>
      </c>
      <c r="E562" s="28">
        <v>2011</v>
      </c>
      <c r="F562" s="29" t="s">
        <v>1699</v>
      </c>
      <c r="G562" s="28">
        <v>212.92</v>
      </c>
      <c r="H562" s="7"/>
    </row>
    <row r="563" spans="1:8" x14ac:dyDescent="0.25">
      <c r="A563" s="27" t="s">
        <v>988</v>
      </c>
      <c r="B563" s="27" t="s">
        <v>164</v>
      </c>
      <c r="C563" s="27" t="s">
        <v>31</v>
      </c>
      <c r="D563" s="28">
        <v>2003</v>
      </c>
      <c r="E563" s="28">
        <v>2004</v>
      </c>
      <c r="F563" s="29" t="s">
        <v>1699</v>
      </c>
      <c r="G563" s="28">
        <v>46.4</v>
      </c>
      <c r="H563" s="7"/>
    </row>
    <row r="564" spans="1:8" x14ac:dyDescent="0.25">
      <c r="A564" s="27" t="s">
        <v>989</v>
      </c>
      <c r="B564" s="27" t="s">
        <v>479</v>
      </c>
      <c r="C564" s="27" t="s">
        <v>31</v>
      </c>
      <c r="D564" s="28">
        <v>2001</v>
      </c>
      <c r="E564" s="28">
        <v>2002</v>
      </c>
      <c r="F564" s="29" t="s">
        <v>1699</v>
      </c>
      <c r="G564" s="28">
        <v>56.52</v>
      </c>
      <c r="H564" s="7"/>
    </row>
    <row r="565" spans="1:8" x14ac:dyDescent="0.25">
      <c r="A565" s="27" t="s">
        <v>990</v>
      </c>
      <c r="B565" s="27" t="s">
        <v>991</v>
      </c>
      <c r="C565" s="27" t="s">
        <v>27</v>
      </c>
      <c r="D565" s="28">
        <v>2008</v>
      </c>
      <c r="E565" s="28">
        <v>2012</v>
      </c>
      <c r="F565" s="29" t="s">
        <v>1699</v>
      </c>
      <c r="G565" s="28">
        <v>349.35</v>
      </c>
      <c r="H565" s="7"/>
    </row>
    <row r="566" spans="1:8" x14ac:dyDescent="0.25">
      <c r="A566" s="27" t="s">
        <v>992</v>
      </c>
      <c r="B566" s="27" t="s">
        <v>164</v>
      </c>
      <c r="C566" s="27" t="s">
        <v>31</v>
      </c>
      <c r="D566" s="28">
        <v>2007</v>
      </c>
      <c r="E566" s="28">
        <v>2007</v>
      </c>
      <c r="F566" s="29" t="s">
        <v>1699</v>
      </c>
      <c r="G566" s="28">
        <v>53.97</v>
      </c>
      <c r="H566" s="7"/>
    </row>
    <row r="567" spans="1:8" x14ac:dyDescent="0.25">
      <c r="A567" s="27" t="s">
        <v>993</v>
      </c>
      <c r="B567" s="27" t="s">
        <v>994</v>
      </c>
      <c r="C567" s="27" t="s">
        <v>20</v>
      </c>
      <c r="D567" s="28">
        <v>2000</v>
      </c>
      <c r="E567" s="28">
        <v>2002</v>
      </c>
      <c r="F567" s="29" t="s">
        <v>1699</v>
      </c>
      <c r="G567" s="28">
        <v>42.14</v>
      </c>
      <c r="H567" s="7"/>
    </row>
    <row r="568" spans="1:8" x14ac:dyDescent="0.25">
      <c r="A568" s="27" t="s">
        <v>995</v>
      </c>
      <c r="B568" s="27" t="s">
        <v>264</v>
      </c>
      <c r="C568" s="27" t="s">
        <v>36</v>
      </c>
      <c r="D568" s="28">
        <v>2007</v>
      </c>
      <c r="E568" s="28">
        <v>2010</v>
      </c>
      <c r="F568" s="29" t="s">
        <v>1699</v>
      </c>
      <c r="G568" s="28">
        <v>145.44</v>
      </c>
      <c r="H568" s="7"/>
    </row>
    <row r="569" spans="1:8" x14ac:dyDescent="0.25">
      <c r="A569" s="27" t="s">
        <v>996</v>
      </c>
      <c r="B569" s="27" t="s">
        <v>42</v>
      </c>
      <c r="C569" s="27" t="s">
        <v>36</v>
      </c>
      <c r="D569" s="28">
        <v>1999</v>
      </c>
      <c r="E569" s="28">
        <v>2008</v>
      </c>
      <c r="F569" s="29" t="s">
        <v>1699</v>
      </c>
      <c r="G569" s="28">
        <v>112.32</v>
      </c>
      <c r="H569" s="7"/>
    </row>
    <row r="570" spans="1:8" x14ac:dyDescent="0.25">
      <c r="A570" s="27" t="s">
        <v>997</v>
      </c>
      <c r="B570" s="27" t="s">
        <v>230</v>
      </c>
      <c r="C570" s="27" t="s">
        <v>20</v>
      </c>
      <c r="D570" s="28">
        <v>1999</v>
      </c>
      <c r="E570" s="28">
        <v>2002</v>
      </c>
      <c r="F570" s="29" t="s">
        <v>1699</v>
      </c>
      <c r="G570" s="28">
        <v>22.05</v>
      </c>
      <c r="H570" s="7"/>
    </row>
    <row r="571" spans="1:8" x14ac:dyDescent="0.25">
      <c r="A571" s="27" t="s">
        <v>386</v>
      </c>
      <c r="B571" s="27" t="s">
        <v>998</v>
      </c>
      <c r="C571" s="27" t="s">
        <v>20</v>
      </c>
      <c r="D571" s="28">
        <v>2004</v>
      </c>
      <c r="E571" s="28">
        <v>2004</v>
      </c>
      <c r="F571" s="29" t="s">
        <v>1699</v>
      </c>
      <c r="G571" s="28">
        <v>65</v>
      </c>
      <c r="H571" s="7"/>
    </row>
    <row r="572" spans="1:8" x14ac:dyDescent="0.25">
      <c r="A572" s="27" t="s">
        <v>999</v>
      </c>
      <c r="B572" s="27" t="s">
        <v>262</v>
      </c>
      <c r="C572" s="27" t="s">
        <v>27</v>
      </c>
      <c r="D572" s="28">
        <v>1998</v>
      </c>
      <c r="E572" s="28">
        <v>2004</v>
      </c>
      <c r="F572" s="29" t="s">
        <v>1699</v>
      </c>
      <c r="G572" s="28">
        <v>487.62</v>
      </c>
      <c r="H572" s="7"/>
    </row>
    <row r="573" spans="1:8" x14ac:dyDescent="0.25">
      <c r="A573" s="27" t="s">
        <v>999</v>
      </c>
      <c r="B573" s="27" t="s">
        <v>64</v>
      </c>
      <c r="C573" s="27" t="s">
        <v>36</v>
      </c>
      <c r="D573" s="28">
        <v>2013</v>
      </c>
      <c r="E573" s="28">
        <v>2014</v>
      </c>
      <c r="F573" s="29" t="s">
        <v>1699</v>
      </c>
      <c r="G573" s="28">
        <v>82</v>
      </c>
      <c r="H573" s="7"/>
    </row>
    <row r="574" spans="1:8" x14ac:dyDescent="0.25">
      <c r="A574" s="27" t="s">
        <v>999</v>
      </c>
      <c r="B574" s="27" t="s">
        <v>49</v>
      </c>
      <c r="C574" s="27" t="s">
        <v>20</v>
      </c>
      <c r="D574" s="28">
        <v>2022</v>
      </c>
      <c r="E574" s="28">
        <v>2022</v>
      </c>
      <c r="F574" s="29" t="s">
        <v>1699</v>
      </c>
      <c r="G574" s="28">
        <v>38.270000000000003</v>
      </c>
      <c r="H574" s="7"/>
    </row>
    <row r="575" spans="1:8" x14ac:dyDescent="0.25">
      <c r="A575" s="27" t="s">
        <v>1000</v>
      </c>
      <c r="B575" s="27" t="s">
        <v>94</v>
      </c>
      <c r="C575" s="27" t="s">
        <v>24</v>
      </c>
      <c r="D575" s="28">
        <v>2000</v>
      </c>
      <c r="E575" s="28">
        <v>2001</v>
      </c>
      <c r="F575" s="29" t="s">
        <v>1699</v>
      </c>
      <c r="G575" s="28">
        <v>74.17</v>
      </c>
      <c r="H575" s="7"/>
    </row>
    <row r="576" spans="1:8" x14ac:dyDescent="0.25">
      <c r="A576" s="27" t="s">
        <v>1001</v>
      </c>
      <c r="B576" s="27" t="s">
        <v>1002</v>
      </c>
      <c r="C576" s="27" t="s">
        <v>27</v>
      </c>
      <c r="D576" s="28">
        <v>2005</v>
      </c>
      <c r="E576" s="28">
        <v>2007</v>
      </c>
      <c r="F576" s="29" t="s">
        <v>1699</v>
      </c>
      <c r="G576" s="28">
        <v>356.92500000000001</v>
      </c>
      <c r="H576" s="7"/>
    </row>
    <row r="577" spans="1:8" x14ac:dyDescent="0.25">
      <c r="A577" s="27" t="s">
        <v>1003</v>
      </c>
      <c r="B577" s="27" t="s">
        <v>1004</v>
      </c>
      <c r="C577" s="27" t="s">
        <v>27</v>
      </c>
      <c r="D577" s="28">
        <v>2011</v>
      </c>
      <c r="E577" s="28">
        <v>2021</v>
      </c>
      <c r="F577" s="29" t="s">
        <v>1699</v>
      </c>
      <c r="G577" s="28">
        <v>677.45500000000004</v>
      </c>
      <c r="H577" s="7"/>
    </row>
    <row r="578" spans="1:8" x14ac:dyDescent="0.25">
      <c r="A578" s="27" t="s">
        <v>387</v>
      </c>
      <c r="B578" s="27" t="s">
        <v>111</v>
      </c>
      <c r="C578" s="27" t="s">
        <v>31</v>
      </c>
      <c r="D578" s="28">
        <v>2002</v>
      </c>
      <c r="E578" s="28">
        <v>2004</v>
      </c>
      <c r="F578" s="29" t="s">
        <v>1699</v>
      </c>
      <c r="G578" s="28">
        <v>53.34</v>
      </c>
      <c r="H578" s="7"/>
    </row>
    <row r="579" spans="1:8" x14ac:dyDescent="0.25">
      <c r="A579" s="27" t="s">
        <v>1005</v>
      </c>
      <c r="B579" s="27" t="s">
        <v>232</v>
      </c>
      <c r="C579" s="27" t="s">
        <v>6</v>
      </c>
      <c r="D579" s="28">
        <v>2003</v>
      </c>
      <c r="E579" s="28">
        <v>2004</v>
      </c>
      <c r="F579" s="29" t="s">
        <v>1699</v>
      </c>
      <c r="G579" s="28">
        <v>199.185</v>
      </c>
      <c r="H579" s="7"/>
    </row>
    <row r="580" spans="1:8" x14ac:dyDescent="0.25">
      <c r="A580" s="27" t="s">
        <v>1006</v>
      </c>
      <c r="B580" s="27" t="s">
        <v>194</v>
      </c>
      <c r="C580" s="27" t="s">
        <v>43</v>
      </c>
      <c r="D580" s="28">
        <v>2000</v>
      </c>
      <c r="E580" s="28">
        <v>2010</v>
      </c>
      <c r="F580" s="29" t="s">
        <v>1699</v>
      </c>
      <c r="G580" s="28">
        <v>2340.5949999999998</v>
      </c>
      <c r="H580" s="7"/>
    </row>
    <row r="581" spans="1:8" x14ac:dyDescent="0.25">
      <c r="A581" s="27" t="s">
        <v>190</v>
      </c>
      <c r="B581" s="27" t="s">
        <v>1007</v>
      </c>
      <c r="C581" s="27" t="s">
        <v>27</v>
      </c>
      <c r="D581" s="28">
        <v>2010</v>
      </c>
      <c r="E581" s="28">
        <v>2016</v>
      </c>
      <c r="F581" s="29" t="s">
        <v>1699</v>
      </c>
      <c r="G581" s="28">
        <v>306.20999999999998</v>
      </c>
      <c r="H581" s="7"/>
    </row>
    <row r="582" spans="1:8" x14ac:dyDescent="0.25">
      <c r="A582" s="20" t="s">
        <v>190</v>
      </c>
      <c r="B582" s="20" t="s">
        <v>191</v>
      </c>
      <c r="C582" s="20"/>
      <c r="D582" s="21">
        <v>2012</v>
      </c>
      <c r="E582" s="21"/>
      <c r="F582" s="23" t="s">
        <v>1689</v>
      </c>
      <c r="G582" s="21"/>
      <c r="H582" s="7"/>
    </row>
    <row r="583" spans="1:8" x14ac:dyDescent="0.25">
      <c r="A583" s="27" t="s">
        <v>138</v>
      </c>
      <c r="B583" s="27" t="s">
        <v>322</v>
      </c>
      <c r="C583" s="27" t="s">
        <v>24</v>
      </c>
      <c r="D583" s="28">
        <v>2003</v>
      </c>
      <c r="E583" s="28">
        <v>2003</v>
      </c>
      <c r="F583" s="29" t="s">
        <v>1699</v>
      </c>
      <c r="G583" s="28">
        <v>72.88</v>
      </c>
      <c r="H583" s="7"/>
    </row>
    <row r="584" spans="1:8" x14ac:dyDescent="0.25">
      <c r="A584" s="20" t="s">
        <v>192</v>
      </c>
      <c r="B584" s="20" t="s">
        <v>42</v>
      </c>
      <c r="C584" s="20"/>
      <c r="D584" s="21">
        <v>2020</v>
      </c>
      <c r="E584" s="21"/>
      <c r="F584" s="23" t="s">
        <v>1689</v>
      </c>
      <c r="G584" s="21"/>
      <c r="H584" s="7"/>
    </row>
    <row r="585" spans="1:8" x14ac:dyDescent="0.25">
      <c r="A585" s="27" t="s">
        <v>1008</v>
      </c>
      <c r="B585" s="27" t="s">
        <v>89</v>
      </c>
      <c r="C585" s="27" t="s">
        <v>20</v>
      </c>
      <c r="D585" s="28">
        <v>2011</v>
      </c>
      <c r="E585" s="28">
        <v>2011</v>
      </c>
      <c r="F585" s="29" t="s">
        <v>1699</v>
      </c>
      <c r="G585" s="28">
        <v>40.619999999999997</v>
      </c>
      <c r="H585" s="7"/>
    </row>
    <row r="586" spans="1:8" x14ac:dyDescent="0.25">
      <c r="A586" s="27" t="s">
        <v>1009</v>
      </c>
      <c r="B586" s="27" t="s">
        <v>1010</v>
      </c>
      <c r="C586" s="27" t="s">
        <v>20</v>
      </c>
      <c r="D586" s="28">
        <v>2002</v>
      </c>
      <c r="E586" s="28">
        <v>2002</v>
      </c>
      <c r="F586" s="29" t="s">
        <v>1699</v>
      </c>
      <c r="G586" s="28">
        <v>44.15</v>
      </c>
      <c r="H586" s="7"/>
    </row>
    <row r="587" spans="1:8" x14ac:dyDescent="0.25">
      <c r="A587" s="27" t="s">
        <v>1011</v>
      </c>
      <c r="B587" s="27" t="s">
        <v>1012</v>
      </c>
      <c r="C587" s="27" t="s">
        <v>20</v>
      </c>
      <c r="D587" s="28">
        <v>2003</v>
      </c>
      <c r="E587" s="28">
        <v>2003</v>
      </c>
      <c r="F587" s="29" t="s">
        <v>1699</v>
      </c>
      <c r="G587" s="28">
        <v>30</v>
      </c>
      <c r="H587" s="7"/>
    </row>
    <row r="588" spans="1:8" x14ac:dyDescent="0.25">
      <c r="A588" s="27" t="s">
        <v>1013</v>
      </c>
      <c r="B588" s="27" t="s">
        <v>52</v>
      </c>
      <c r="C588" s="27" t="s">
        <v>27</v>
      </c>
      <c r="D588" s="28">
        <v>2013</v>
      </c>
      <c r="E588" s="28">
        <v>2016</v>
      </c>
      <c r="F588" s="29" t="s">
        <v>1699</v>
      </c>
      <c r="G588" s="28">
        <v>351.74</v>
      </c>
      <c r="H588" s="7"/>
    </row>
    <row r="589" spans="1:8" x14ac:dyDescent="0.25">
      <c r="A589" s="20" t="s">
        <v>193</v>
      </c>
      <c r="B589" s="20" t="s">
        <v>194</v>
      </c>
      <c r="C589" s="20"/>
      <c r="D589" s="21">
        <v>2023</v>
      </c>
      <c r="E589" s="21"/>
      <c r="F589" s="23" t="s">
        <v>1689</v>
      </c>
      <c r="G589" s="21"/>
      <c r="H589" s="7"/>
    </row>
    <row r="590" spans="1:8" x14ac:dyDescent="0.25">
      <c r="A590" s="27" t="s">
        <v>1014</v>
      </c>
      <c r="B590" s="27" t="s">
        <v>1015</v>
      </c>
      <c r="C590" s="27" t="s">
        <v>6</v>
      </c>
      <c r="D590" s="28">
        <v>2003</v>
      </c>
      <c r="E590" s="28">
        <v>2009</v>
      </c>
      <c r="F590" s="29" t="s">
        <v>1699</v>
      </c>
      <c r="G590" s="28">
        <v>315.54000000000002</v>
      </c>
      <c r="H590" s="7"/>
    </row>
    <row r="591" spans="1:8" x14ac:dyDescent="0.25">
      <c r="A591" s="98" t="s">
        <v>1716</v>
      </c>
      <c r="B591" s="98" t="s">
        <v>1715</v>
      </c>
      <c r="C591" s="20"/>
      <c r="D591" s="21">
        <v>2025</v>
      </c>
      <c r="E591" s="21"/>
      <c r="F591" s="97" t="s">
        <v>1689</v>
      </c>
      <c r="G591" s="21"/>
      <c r="H591" s="7"/>
    </row>
    <row r="592" spans="1:8" x14ac:dyDescent="0.25">
      <c r="A592" s="20" t="s">
        <v>195</v>
      </c>
      <c r="B592" s="20" t="s">
        <v>196</v>
      </c>
      <c r="C592" s="20"/>
      <c r="D592" s="21">
        <v>2008</v>
      </c>
      <c r="E592" s="21"/>
      <c r="F592" s="23" t="s">
        <v>1689</v>
      </c>
      <c r="G592" s="21"/>
      <c r="H592" s="7"/>
    </row>
    <row r="593" spans="1:8" x14ac:dyDescent="0.25">
      <c r="A593" s="27" t="s">
        <v>1016</v>
      </c>
      <c r="B593" s="27" t="s">
        <v>109</v>
      </c>
      <c r="C593" s="27" t="s">
        <v>27</v>
      </c>
      <c r="D593" s="28">
        <v>2007</v>
      </c>
      <c r="E593" s="28">
        <v>2022</v>
      </c>
      <c r="F593" s="29" t="s">
        <v>1699</v>
      </c>
      <c r="G593" s="28">
        <v>1094.5999999999999</v>
      </c>
      <c r="H593" s="7"/>
    </row>
    <row r="594" spans="1:8" x14ac:dyDescent="0.25">
      <c r="A594" s="27" t="s">
        <v>1017</v>
      </c>
      <c r="B594" s="27" t="s">
        <v>16</v>
      </c>
      <c r="C594" s="27" t="s">
        <v>6</v>
      </c>
      <c r="D594" s="28">
        <v>2005</v>
      </c>
      <c r="E594" s="28">
        <v>2005</v>
      </c>
      <c r="F594" s="29" t="s">
        <v>1699</v>
      </c>
      <c r="G594" s="28">
        <v>137.12</v>
      </c>
      <c r="H594" s="7"/>
    </row>
    <row r="595" spans="1:8" x14ac:dyDescent="0.25">
      <c r="A595" s="27" t="s">
        <v>197</v>
      </c>
      <c r="B595" s="27" t="s">
        <v>198</v>
      </c>
      <c r="C595" s="118" t="s">
        <v>36</v>
      </c>
      <c r="D595" s="28">
        <v>2025</v>
      </c>
      <c r="E595" s="28">
        <v>2025</v>
      </c>
      <c r="F595" s="119" t="s">
        <v>1699</v>
      </c>
      <c r="G595" s="28">
        <v>81.02</v>
      </c>
      <c r="H595" s="7"/>
    </row>
    <row r="596" spans="1:8" x14ac:dyDescent="0.25">
      <c r="A596" s="27" t="s">
        <v>1018</v>
      </c>
      <c r="B596" s="27" t="s">
        <v>1019</v>
      </c>
      <c r="C596" s="27" t="s">
        <v>36</v>
      </c>
      <c r="D596" s="28">
        <v>2006</v>
      </c>
      <c r="E596" s="28">
        <v>2007</v>
      </c>
      <c r="F596" s="29" t="s">
        <v>1699</v>
      </c>
      <c r="G596" s="28">
        <v>136.61000000000001</v>
      </c>
      <c r="H596" s="7"/>
    </row>
    <row r="597" spans="1:8" x14ac:dyDescent="0.25">
      <c r="A597" s="27" t="s">
        <v>1020</v>
      </c>
      <c r="B597" s="27" t="s">
        <v>248</v>
      </c>
      <c r="C597" s="27" t="s">
        <v>20</v>
      </c>
      <c r="D597" s="28">
        <v>1999</v>
      </c>
      <c r="E597" s="28">
        <v>2003</v>
      </c>
      <c r="F597" s="29" t="s">
        <v>1699</v>
      </c>
      <c r="G597" s="28">
        <v>3.96</v>
      </c>
      <c r="H597" s="7"/>
    </row>
    <row r="598" spans="1:8" x14ac:dyDescent="0.25">
      <c r="A598" s="17" t="s">
        <v>1021</v>
      </c>
      <c r="B598" s="17" t="s">
        <v>1022</v>
      </c>
      <c r="C598" s="17" t="s">
        <v>31</v>
      </c>
      <c r="D598" s="28">
        <v>2002</v>
      </c>
      <c r="E598" s="28">
        <v>2002</v>
      </c>
      <c r="F598" s="29" t="s">
        <v>1699</v>
      </c>
      <c r="G598" s="28">
        <v>56.02</v>
      </c>
      <c r="H598" s="7"/>
    </row>
    <row r="599" spans="1:8" x14ac:dyDescent="0.25">
      <c r="A599" s="20" t="s">
        <v>19</v>
      </c>
      <c r="B599" s="20" t="s">
        <v>578</v>
      </c>
      <c r="C599" s="20"/>
      <c r="D599" s="21">
        <v>2005</v>
      </c>
      <c r="E599" s="21"/>
      <c r="F599" s="23" t="s">
        <v>1689</v>
      </c>
      <c r="G599" s="21"/>
      <c r="H599" s="7"/>
    </row>
    <row r="600" spans="1:8" x14ac:dyDescent="0.25">
      <c r="A600" s="27" t="s">
        <v>1023</v>
      </c>
      <c r="B600" s="27" t="s">
        <v>636</v>
      </c>
      <c r="C600" s="27" t="s">
        <v>27</v>
      </c>
      <c r="D600" s="28">
        <v>2002</v>
      </c>
      <c r="E600" s="28">
        <v>2005</v>
      </c>
      <c r="F600" s="29" t="s">
        <v>1699</v>
      </c>
      <c r="G600" s="28">
        <v>430.68</v>
      </c>
      <c r="H600" s="7"/>
    </row>
    <row r="601" spans="1:8" x14ac:dyDescent="0.25">
      <c r="A601" s="27" t="s">
        <v>199</v>
      </c>
      <c r="B601" s="27" t="s">
        <v>580</v>
      </c>
      <c r="C601" s="118" t="s">
        <v>17</v>
      </c>
      <c r="D601" s="28">
        <v>2020</v>
      </c>
      <c r="E601" s="28">
        <v>2025</v>
      </c>
      <c r="F601" s="119" t="s">
        <v>1699</v>
      </c>
      <c r="G601" s="28">
        <v>992.57</v>
      </c>
      <c r="H601" s="7"/>
    </row>
    <row r="602" spans="1:8" x14ac:dyDescent="0.25">
      <c r="A602" s="27" t="s">
        <v>1024</v>
      </c>
      <c r="B602" s="27" t="s">
        <v>1025</v>
      </c>
      <c r="C602" s="27" t="s">
        <v>6</v>
      </c>
      <c r="D602" s="28">
        <v>2004</v>
      </c>
      <c r="E602" s="28">
        <v>2005</v>
      </c>
      <c r="F602" s="29" t="s">
        <v>1699</v>
      </c>
      <c r="G602" s="28">
        <v>172.62</v>
      </c>
      <c r="H602" s="7"/>
    </row>
    <row r="603" spans="1:8" x14ac:dyDescent="0.25">
      <c r="A603" s="27" t="s">
        <v>1026</v>
      </c>
      <c r="B603" s="27" t="s">
        <v>325</v>
      </c>
      <c r="C603" s="27" t="s">
        <v>6</v>
      </c>
      <c r="D603" s="28">
        <v>1999</v>
      </c>
      <c r="E603" s="28">
        <v>2001</v>
      </c>
      <c r="F603" s="29" t="s">
        <v>1699</v>
      </c>
      <c r="G603" s="28">
        <v>32.82</v>
      </c>
      <c r="H603" s="7"/>
    </row>
    <row r="604" spans="1:8" x14ac:dyDescent="0.25">
      <c r="A604" s="27" t="s">
        <v>1027</v>
      </c>
      <c r="B604" s="27" t="s">
        <v>125</v>
      </c>
      <c r="C604" s="27" t="s">
        <v>31</v>
      </c>
      <c r="D604" s="28">
        <v>2000</v>
      </c>
      <c r="E604" s="28">
        <v>2002</v>
      </c>
      <c r="F604" s="29" t="s">
        <v>1699</v>
      </c>
      <c r="G604" s="28">
        <v>46.17</v>
      </c>
      <c r="H604" s="7"/>
    </row>
    <row r="605" spans="1:8" x14ac:dyDescent="0.25">
      <c r="A605" s="27" t="s">
        <v>1028</v>
      </c>
      <c r="B605" s="27" t="s">
        <v>1029</v>
      </c>
      <c r="C605" s="27" t="s">
        <v>31</v>
      </c>
      <c r="D605" s="28">
        <v>2011</v>
      </c>
      <c r="E605" s="28">
        <v>2011</v>
      </c>
      <c r="F605" s="29" t="s">
        <v>1699</v>
      </c>
      <c r="G605" s="28">
        <v>54.66</v>
      </c>
      <c r="H605" s="7"/>
    </row>
    <row r="606" spans="1:8" x14ac:dyDescent="0.25">
      <c r="A606" s="27" t="s">
        <v>200</v>
      </c>
      <c r="B606" s="27" t="s">
        <v>201</v>
      </c>
      <c r="C606" s="99" t="s">
        <v>17</v>
      </c>
      <c r="D606" s="28">
        <v>2007</v>
      </c>
      <c r="E606" s="28">
        <v>2025</v>
      </c>
      <c r="F606" s="100" t="s">
        <v>1699</v>
      </c>
      <c r="G606" s="28">
        <v>843.96</v>
      </c>
      <c r="H606" s="7"/>
    </row>
    <row r="607" spans="1:8" x14ac:dyDescent="0.25">
      <c r="A607" s="20" t="s">
        <v>202</v>
      </c>
      <c r="B607" s="20" t="s">
        <v>584</v>
      </c>
      <c r="C607" s="91"/>
      <c r="D607" s="21">
        <v>2020</v>
      </c>
      <c r="E607" s="21"/>
      <c r="F607" s="126" t="s">
        <v>1689</v>
      </c>
      <c r="G607" s="21"/>
      <c r="H607" s="7"/>
    </row>
    <row r="608" spans="1:8" x14ac:dyDescent="0.25">
      <c r="A608" s="27" t="s">
        <v>1030</v>
      </c>
      <c r="B608" s="27" t="s">
        <v>33</v>
      </c>
      <c r="C608" s="27" t="s">
        <v>36</v>
      </c>
      <c r="D608" s="28">
        <v>2012</v>
      </c>
      <c r="E608" s="28">
        <v>2015</v>
      </c>
      <c r="F608" s="29" t="s">
        <v>1699</v>
      </c>
      <c r="G608" s="28">
        <v>92.61</v>
      </c>
      <c r="H608" s="7"/>
    </row>
    <row r="609" spans="1:8" x14ac:dyDescent="0.25">
      <c r="A609" s="27" t="s">
        <v>1031</v>
      </c>
      <c r="B609" s="27" t="s">
        <v>1032</v>
      </c>
      <c r="C609" s="27" t="s">
        <v>36</v>
      </c>
      <c r="D609" s="28">
        <v>2005</v>
      </c>
      <c r="E609" s="28">
        <v>2006</v>
      </c>
      <c r="F609" s="29" t="s">
        <v>1699</v>
      </c>
      <c r="G609" s="28">
        <v>107.11499999999999</v>
      </c>
      <c r="H609" s="7"/>
    </row>
    <row r="610" spans="1:8" x14ac:dyDescent="0.25">
      <c r="A610" s="27" t="s">
        <v>1033</v>
      </c>
      <c r="B610" s="27" t="s">
        <v>1034</v>
      </c>
      <c r="C610" s="27" t="s">
        <v>27</v>
      </c>
      <c r="D610" s="28">
        <v>2006</v>
      </c>
      <c r="E610" s="28">
        <v>2012</v>
      </c>
      <c r="F610" s="29" t="s">
        <v>1699</v>
      </c>
      <c r="G610" s="28">
        <v>351.88499999999999</v>
      </c>
      <c r="H610" s="7"/>
    </row>
    <row r="611" spans="1:8" x14ac:dyDescent="0.25">
      <c r="A611" s="20" t="s">
        <v>204</v>
      </c>
      <c r="B611" s="20" t="s">
        <v>203</v>
      </c>
      <c r="C611" s="20"/>
      <c r="D611" s="21">
        <v>2008</v>
      </c>
      <c r="E611" s="21"/>
      <c r="F611" s="23" t="s">
        <v>1689</v>
      </c>
      <c r="G611" s="21"/>
      <c r="H611" s="7"/>
    </row>
    <row r="612" spans="1:8" x14ac:dyDescent="0.25">
      <c r="A612" s="27" t="s">
        <v>205</v>
      </c>
      <c r="B612" s="27" t="s">
        <v>206</v>
      </c>
      <c r="C612" s="118" t="s">
        <v>17</v>
      </c>
      <c r="D612" s="28">
        <v>2003</v>
      </c>
      <c r="E612" s="28">
        <v>2025</v>
      </c>
      <c r="F612" s="119" t="s">
        <v>1699</v>
      </c>
      <c r="G612" s="28">
        <v>1154.45</v>
      </c>
      <c r="H612" s="7"/>
    </row>
    <row r="613" spans="1:8" ht="15" customHeight="1" x14ac:dyDescent="0.25">
      <c r="A613" s="27" t="s">
        <v>1035</v>
      </c>
      <c r="B613" s="27" t="s">
        <v>1036</v>
      </c>
      <c r="C613" s="27" t="s">
        <v>6</v>
      </c>
      <c r="D613" s="28">
        <v>2004</v>
      </c>
      <c r="E613" s="28">
        <v>2021</v>
      </c>
      <c r="F613" s="29" t="s">
        <v>1699</v>
      </c>
      <c r="G613" s="28">
        <v>307.08999999999997</v>
      </c>
      <c r="H613" s="7"/>
    </row>
    <row r="614" spans="1:8" x14ac:dyDescent="0.25">
      <c r="A614" s="27" t="s">
        <v>1037</v>
      </c>
      <c r="B614" s="27" t="s">
        <v>92</v>
      </c>
      <c r="C614" s="27" t="s">
        <v>27</v>
      </c>
      <c r="D614" s="28">
        <v>2013</v>
      </c>
      <c r="E614" s="28">
        <v>2015</v>
      </c>
      <c r="F614" s="29" t="s">
        <v>1699</v>
      </c>
      <c r="G614" s="28">
        <v>973.37</v>
      </c>
      <c r="H614" s="7"/>
    </row>
    <row r="615" spans="1:8" x14ac:dyDescent="0.25">
      <c r="A615" s="27" t="s">
        <v>207</v>
      </c>
      <c r="B615" s="27" t="s">
        <v>164</v>
      </c>
      <c r="C615" s="27" t="s">
        <v>9</v>
      </c>
      <c r="D615" s="28">
        <v>2001</v>
      </c>
      <c r="E615" s="28">
        <v>2008</v>
      </c>
      <c r="F615" s="29" t="s">
        <v>1699</v>
      </c>
      <c r="G615" s="28">
        <v>809.46</v>
      </c>
      <c r="H615" s="7"/>
    </row>
    <row r="616" spans="1:8" x14ac:dyDescent="0.25">
      <c r="A616" s="27" t="s">
        <v>207</v>
      </c>
      <c r="B616" s="27" t="s">
        <v>1039</v>
      </c>
      <c r="C616" s="27" t="s">
        <v>17</v>
      </c>
      <c r="D616" s="28">
        <v>2005</v>
      </c>
      <c r="E616" s="28">
        <v>2007</v>
      </c>
      <c r="F616" s="29" t="s">
        <v>1699</v>
      </c>
      <c r="G616" s="28">
        <v>592.95500000000004</v>
      </c>
      <c r="H616" s="7"/>
    </row>
    <row r="617" spans="1:8" x14ac:dyDescent="0.25">
      <c r="A617" s="27" t="s">
        <v>207</v>
      </c>
      <c r="B617" s="27" t="s">
        <v>1038</v>
      </c>
      <c r="C617" s="27" t="s">
        <v>36</v>
      </c>
      <c r="D617" s="28">
        <v>2008</v>
      </c>
      <c r="E617" s="28">
        <v>2009</v>
      </c>
      <c r="F617" s="29" t="s">
        <v>1699</v>
      </c>
      <c r="G617" s="28">
        <v>113.71</v>
      </c>
      <c r="H617" s="7"/>
    </row>
    <row r="618" spans="1:8" x14ac:dyDescent="0.25">
      <c r="A618" s="20" t="s">
        <v>207</v>
      </c>
      <c r="B618" s="20" t="s">
        <v>206</v>
      </c>
      <c r="C618" s="20"/>
      <c r="D618" s="21">
        <v>2000</v>
      </c>
      <c r="E618" s="21"/>
      <c r="F618" s="23" t="s">
        <v>1689</v>
      </c>
      <c r="G618" s="21"/>
      <c r="H618" s="7"/>
    </row>
    <row r="619" spans="1:8" x14ac:dyDescent="0.25">
      <c r="A619" s="20" t="s">
        <v>207</v>
      </c>
      <c r="B619" s="20" t="s">
        <v>208</v>
      </c>
      <c r="C619" s="20"/>
      <c r="D619" s="21">
        <v>2020</v>
      </c>
      <c r="E619" s="21"/>
      <c r="F619" s="23" t="s">
        <v>1689</v>
      </c>
      <c r="G619" s="21"/>
      <c r="H619" s="7"/>
    </row>
    <row r="620" spans="1:8" x14ac:dyDescent="0.25">
      <c r="A620" s="20" t="s">
        <v>207</v>
      </c>
      <c r="B620" s="20" t="s">
        <v>209</v>
      </c>
      <c r="C620" s="20"/>
      <c r="D620" s="21">
        <v>2002</v>
      </c>
      <c r="E620" s="21"/>
      <c r="F620" s="23" t="s">
        <v>1689</v>
      </c>
      <c r="G620" s="21"/>
      <c r="H620" s="7"/>
    </row>
    <row r="621" spans="1:8" x14ac:dyDescent="0.25">
      <c r="A621" s="27" t="s">
        <v>1040</v>
      </c>
      <c r="B621" s="27" t="s">
        <v>33</v>
      </c>
      <c r="C621" s="27" t="s">
        <v>20</v>
      </c>
      <c r="D621" s="28">
        <v>2020</v>
      </c>
      <c r="E621" s="28">
        <v>2020</v>
      </c>
      <c r="F621" s="29" t="s">
        <v>1699</v>
      </c>
      <c r="G621" s="28">
        <v>31.8</v>
      </c>
      <c r="H621" s="7"/>
    </row>
    <row r="622" spans="1:8" x14ac:dyDescent="0.25">
      <c r="A622" s="27" t="s">
        <v>1041</v>
      </c>
      <c r="B622" s="27" t="s">
        <v>1042</v>
      </c>
      <c r="C622" s="27" t="s">
        <v>20</v>
      </c>
      <c r="D622" s="28">
        <v>2002</v>
      </c>
      <c r="E622" s="28">
        <v>2002</v>
      </c>
      <c r="F622" s="29" t="s">
        <v>1699</v>
      </c>
      <c r="G622" s="28">
        <v>36.82</v>
      </c>
      <c r="H622" s="7"/>
    </row>
    <row r="623" spans="1:8" x14ac:dyDescent="0.25">
      <c r="A623" s="27" t="s">
        <v>1043</v>
      </c>
      <c r="B623" s="27" t="s">
        <v>196</v>
      </c>
      <c r="C623" s="27" t="s">
        <v>36</v>
      </c>
      <c r="D623" s="28">
        <v>2008</v>
      </c>
      <c r="E623" s="28">
        <v>2011</v>
      </c>
      <c r="F623" s="29" t="s">
        <v>1699</v>
      </c>
      <c r="G623" s="28">
        <v>111.94499999999999</v>
      </c>
      <c r="H623" s="7"/>
    </row>
    <row r="624" spans="1:8" x14ac:dyDescent="0.25">
      <c r="A624" s="27" t="s">
        <v>1044</v>
      </c>
      <c r="B624" s="27" t="s">
        <v>42</v>
      </c>
      <c r="C624" s="27" t="s">
        <v>36</v>
      </c>
      <c r="D624" s="28">
        <v>2003</v>
      </c>
      <c r="E624" s="28">
        <v>2003</v>
      </c>
      <c r="F624" s="29" t="s">
        <v>1699</v>
      </c>
      <c r="G624" s="28">
        <v>78.400000000000006</v>
      </c>
      <c r="H624" s="7"/>
    </row>
    <row r="625" spans="1:8" x14ac:dyDescent="0.25">
      <c r="A625" s="17" t="s">
        <v>1045</v>
      </c>
      <c r="B625" s="17" t="s">
        <v>72</v>
      </c>
      <c r="C625" s="17" t="s">
        <v>20</v>
      </c>
      <c r="D625" s="28">
        <v>2002</v>
      </c>
      <c r="E625" s="28">
        <v>2002</v>
      </c>
      <c r="F625" s="29" t="s">
        <v>1699</v>
      </c>
      <c r="G625" s="28">
        <v>32</v>
      </c>
      <c r="H625" s="7"/>
    </row>
    <row r="626" spans="1:8" x14ac:dyDescent="0.25">
      <c r="A626" s="27" t="s">
        <v>1046</v>
      </c>
      <c r="B626" s="27" t="s">
        <v>323</v>
      </c>
      <c r="C626" s="27" t="s">
        <v>36</v>
      </c>
      <c r="D626" s="28">
        <v>1999</v>
      </c>
      <c r="E626" s="28">
        <v>2003</v>
      </c>
      <c r="F626" s="29" t="s">
        <v>1699</v>
      </c>
      <c r="G626" s="28">
        <v>117.86</v>
      </c>
      <c r="H626" s="7"/>
    </row>
    <row r="627" spans="1:8" x14ac:dyDescent="0.25">
      <c r="A627" s="27" t="s">
        <v>1047</v>
      </c>
      <c r="B627" s="27" t="s">
        <v>62</v>
      </c>
      <c r="C627" s="27" t="s">
        <v>24</v>
      </c>
      <c r="D627" s="28">
        <v>2003</v>
      </c>
      <c r="E627" s="28">
        <v>2005</v>
      </c>
      <c r="F627" s="29" t="s">
        <v>1699</v>
      </c>
      <c r="G627" s="28">
        <v>67.680000000000007</v>
      </c>
      <c r="H627" s="7"/>
    </row>
    <row r="628" spans="1:8" x14ac:dyDescent="0.25">
      <c r="A628" s="27" t="s">
        <v>210</v>
      </c>
      <c r="B628" s="27" t="s">
        <v>147</v>
      </c>
      <c r="C628" s="85" t="s">
        <v>24</v>
      </c>
      <c r="D628" s="28">
        <v>2021</v>
      </c>
      <c r="E628" s="28">
        <v>2025</v>
      </c>
      <c r="F628" s="84" t="s">
        <v>1699</v>
      </c>
      <c r="G628" s="28">
        <v>73.8</v>
      </c>
      <c r="H628" s="7"/>
    </row>
    <row r="629" spans="1:8" x14ac:dyDescent="0.25">
      <c r="A629" s="20" t="s">
        <v>211</v>
      </c>
      <c r="B629" s="20" t="s">
        <v>212</v>
      </c>
      <c r="C629" s="20"/>
      <c r="D629" s="21">
        <v>2010</v>
      </c>
      <c r="E629" s="21"/>
      <c r="F629" s="23" t="s">
        <v>1689</v>
      </c>
      <c r="G629" s="21"/>
      <c r="H629" s="7"/>
    </row>
    <row r="630" spans="1:8" x14ac:dyDescent="0.25">
      <c r="A630" s="27" t="s">
        <v>1048</v>
      </c>
      <c r="B630" s="27" t="s">
        <v>1049</v>
      </c>
      <c r="C630" s="27" t="s">
        <v>27</v>
      </c>
      <c r="D630" s="28">
        <v>2012</v>
      </c>
      <c r="E630" s="28">
        <v>2015</v>
      </c>
      <c r="F630" s="29" t="s">
        <v>1699</v>
      </c>
      <c r="G630" s="28">
        <v>313.93</v>
      </c>
      <c r="H630" s="7"/>
    </row>
    <row r="631" spans="1:8" x14ac:dyDescent="0.25">
      <c r="A631" s="20" t="s">
        <v>213</v>
      </c>
      <c r="B631" s="20" t="s">
        <v>99</v>
      </c>
      <c r="C631" s="20"/>
      <c r="D631" s="21">
        <v>2021</v>
      </c>
      <c r="E631" s="21"/>
      <c r="F631" s="23" t="s">
        <v>1689</v>
      </c>
      <c r="G631" s="21"/>
      <c r="H631" s="7"/>
    </row>
    <row r="632" spans="1:8" x14ac:dyDescent="0.25">
      <c r="A632" s="27" t="s">
        <v>1050</v>
      </c>
      <c r="B632" s="27" t="s">
        <v>162</v>
      </c>
      <c r="C632" s="27" t="s">
        <v>20</v>
      </c>
      <c r="D632" s="28">
        <v>2000</v>
      </c>
      <c r="E632" s="28">
        <v>2002</v>
      </c>
      <c r="F632" s="29" t="s">
        <v>1699</v>
      </c>
      <c r="G632" s="28">
        <v>29.7</v>
      </c>
      <c r="H632" s="7"/>
    </row>
    <row r="633" spans="1:8" x14ac:dyDescent="0.25">
      <c r="A633" s="27" t="s">
        <v>1051</v>
      </c>
      <c r="B633" s="27" t="s">
        <v>971</v>
      </c>
      <c r="C633" s="27" t="s">
        <v>27</v>
      </c>
      <c r="D633" s="28">
        <v>2000</v>
      </c>
      <c r="E633" s="28">
        <v>2007</v>
      </c>
      <c r="F633" s="29" t="s">
        <v>1699</v>
      </c>
      <c r="G633" s="28">
        <v>404.79500000000002</v>
      </c>
      <c r="H633" s="7"/>
    </row>
    <row r="634" spans="1:8" x14ac:dyDescent="0.25">
      <c r="A634" s="27" t="s">
        <v>214</v>
      </c>
      <c r="B634" s="27" t="s">
        <v>215</v>
      </c>
      <c r="C634" s="99" t="s">
        <v>27</v>
      </c>
      <c r="D634" s="28">
        <v>2000</v>
      </c>
      <c r="E634" s="28">
        <v>2025</v>
      </c>
      <c r="F634" s="100" t="s">
        <v>1699</v>
      </c>
      <c r="G634" s="28">
        <v>1746.49</v>
      </c>
      <c r="H634" s="7"/>
    </row>
    <row r="635" spans="1:8" x14ac:dyDescent="0.25">
      <c r="A635" s="27" t="s">
        <v>1052</v>
      </c>
      <c r="B635" s="27" t="s">
        <v>518</v>
      </c>
      <c r="C635" s="27" t="s">
        <v>20</v>
      </c>
      <c r="D635" s="28">
        <v>2002</v>
      </c>
      <c r="E635" s="28">
        <v>2005</v>
      </c>
      <c r="F635" s="29" t="s">
        <v>1699</v>
      </c>
      <c r="G635" s="28">
        <v>34.86</v>
      </c>
      <c r="H635" s="7"/>
    </row>
    <row r="636" spans="1:8" x14ac:dyDescent="0.25">
      <c r="A636" s="27" t="s">
        <v>1053</v>
      </c>
      <c r="B636" s="27" t="s">
        <v>1054</v>
      </c>
      <c r="C636" s="27" t="s">
        <v>20</v>
      </c>
      <c r="D636" s="28">
        <v>2001</v>
      </c>
      <c r="E636" s="28">
        <v>2002</v>
      </c>
      <c r="F636" s="29" t="s">
        <v>1699</v>
      </c>
      <c r="G636" s="28">
        <v>24.32</v>
      </c>
      <c r="H636" s="7"/>
    </row>
    <row r="637" spans="1:8" x14ac:dyDescent="0.25">
      <c r="A637" s="27" t="s">
        <v>1055</v>
      </c>
      <c r="B637" s="27" t="s">
        <v>206</v>
      </c>
      <c r="C637" s="27" t="s">
        <v>24</v>
      </c>
      <c r="D637" s="28">
        <v>2000</v>
      </c>
      <c r="E637" s="28">
        <v>2003</v>
      </c>
      <c r="F637" s="29" t="s">
        <v>1699</v>
      </c>
      <c r="G637" s="28">
        <v>73.8</v>
      </c>
      <c r="H637" s="7"/>
    </row>
    <row r="638" spans="1:8" x14ac:dyDescent="0.25">
      <c r="A638" s="27" t="s">
        <v>1056</v>
      </c>
      <c r="B638" s="27" t="s">
        <v>585</v>
      </c>
      <c r="C638" s="27" t="s">
        <v>20</v>
      </c>
      <c r="D638" s="28">
        <v>2000</v>
      </c>
      <c r="E638" s="28">
        <v>2001</v>
      </c>
      <c r="F638" s="29" t="s">
        <v>1699</v>
      </c>
      <c r="G638" s="28">
        <v>28.21</v>
      </c>
      <c r="H638" s="7"/>
    </row>
    <row r="639" spans="1:8" x14ac:dyDescent="0.25">
      <c r="A639" s="20" t="s">
        <v>216</v>
      </c>
      <c r="B639" s="20" t="s">
        <v>217</v>
      </c>
      <c r="C639" s="20"/>
      <c r="D639" s="21">
        <v>2020</v>
      </c>
      <c r="E639" s="21"/>
      <c r="F639" s="23" t="s">
        <v>1689</v>
      </c>
      <c r="G639" s="21"/>
      <c r="H639" s="7"/>
    </row>
    <row r="640" spans="1:8" x14ac:dyDescent="0.25">
      <c r="A640" s="27" t="s">
        <v>1057</v>
      </c>
      <c r="B640" s="27" t="s">
        <v>164</v>
      </c>
      <c r="C640" s="27" t="s">
        <v>36</v>
      </c>
      <c r="D640" s="28">
        <v>2007</v>
      </c>
      <c r="E640" s="28">
        <v>2007</v>
      </c>
      <c r="F640" s="29" t="s">
        <v>1699</v>
      </c>
      <c r="G640" s="28">
        <v>102.35</v>
      </c>
      <c r="H640" s="7"/>
    </row>
    <row r="641" spans="1:8" x14ac:dyDescent="0.25">
      <c r="A641" s="27" t="s">
        <v>219</v>
      </c>
      <c r="B641" s="27" t="s">
        <v>845</v>
      </c>
      <c r="C641" s="27" t="s">
        <v>43</v>
      </c>
      <c r="D641" s="28">
        <v>2006</v>
      </c>
      <c r="E641" s="28">
        <v>2009</v>
      </c>
      <c r="F641" s="29" t="s">
        <v>1699</v>
      </c>
      <c r="G641" s="28">
        <v>1118.8</v>
      </c>
      <c r="H641" s="7"/>
    </row>
    <row r="642" spans="1:8" x14ac:dyDescent="0.25">
      <c r="A642" s="27" t="s">
        <v>219</v>
      </c>
      <c r="B642" s="27" t="s">
        <v>1032</v>
      </c>
      <c r="C642" s="27" t="s">
        <v>17</v>
      </c>
      <c r="D642" s="28">
        <v>2021</v>
      </c>
      <c r="E642" s="28">
        <v>2022</v>
      </c>
      <c r="F642" s="29" t="s">
        <v>1699</v>
      </c>
      <c r="G642" s="28">
        <v>457.07</v>
      </c>
      <c r="H642" s="7"/>
    </row>
    <row r="643" spans="1:8" x14ac:dyDescent="0.25">
      <c r="A643" s="27" t="s">
        <v>219</v>
      </c>
      <c r="B643" s="27" t="s">
        <v>1058</v>
      </c>
      <c r="C643" s="27" t="s">
        <v>36</v>
      </c>
      <c r="D643" s="28">
        <v>2002</v>
      </c>
      <c r="E643" s="28">
        <v>2003</v>
      </c>
      <c r="F643" s="29" t="s">
        <v>1699</v>
      </c>
      <c r="G643" s="28">
        <v>149.9</v>
      </c>
      <c r="H643" s="7"/>
    </row>
    <row r="644" spans="1:8" x14ac:dyDescent="0.25">
      <c r="A644" s="27" t="s">
        <v>219</v>
      </c>
      <c r="B644" s="27" t="s">
        <v>230</v>
      </c>
      <c r="C644" s="27" t="s">
        <v>20</v>
      </c>
      <c r="D644" s="28">
        <v>2000</v>
      </c>
      <c r="E644" s="28">
        <v>2005</v>
      </c>
      <c r="F644" s="29" t="s">
        <v>1699</v>
      </c>
      <c r="G644" s="28">
        <v>4.32</v>
      </c>
      <c r="H644" s="7"/>
    </row>
    <row r="645" spans="1:8" x14ac:dyDescent="0.25">
      <c r="A645" s="20" t="s">
        <v>218</v>
      </c>
      <c r="B645" s="20" t="s">
        <v>219</v>
      </c>
      <c r="C645" s="20"/>
      <c r="D645" s="21">
        <v>2000</v>
      </c>
      <c r="E645" s="21"/>
      <c r="F645" s="23" t="s">
        <v>1689</v>
      </c>
      <c r="G645" s="21"/>
      <c r="H645" s="7"/>
    </row>
    <row r="646" spans="1:8" x14ac:dyDescent="0.25">
      <c r="A646" s="27" t="s">
        <v>1059</v>
      </c>
      <c r="B646" s="27" t="s">
        <v>278</v>
      </c>
      <c r="C646" s="27" t="s">
        <v>6</v>
      </c>
      <c r="D646" s="28">
        <v>2008</v>
      </c>
      <c r="E646" s="28">
        <v>2010</v>
      </c>
      <c r="F646" s="29" t="s">
        <v>1699</v>
      </c>
      <c r="G646" s="28">
        <v>76.17</v>
      </c>
      <c r="H646" s="7"/>
    </row>
    <row r="647" spans="1:8" x14ac:dyDescent="0.25">
      <c r="A647" s="27" t="s">
        <v>1060</v>
      </c>
      <c r="B647" s="27" t="s">
        <v>206</v>
      </c>
      <c r="C647" s="27" t="s">
        <v>6</v>
      </c>
      <c r="D647" s="28">
        <v>2000</v>
      </c>
      <c r="E647" s="28">
        <v>2002</v>
      </c>
      <c r="F647" s="29" t="s">
        <v>1699</v>
      </c>
      <c r="G647" s="28">
        <v>278.17</v>
      </c>
      <c r="H647" s="7"/>
    </row>
    <row r="648" spans="1:8" x14ac:dyDescent="0.25">
      <c r="A648" s="27" t="s">
        <v>1061</v>
      </c>
      <c r="B648" s="27" t="s">
        <v>92</v>
      </c>
      <c r="C648" s="27" t="s">
        <v>31</v>
      </c>
      <c r="D648" s="28">
        <v>2002</v>
      </c>
      <c r="E648" s="28">
        <v>2002</v>
      </c>
      <c r="F648" s="29" t="s">
        <v>1699</v>
      </c>
      <c r="G648" s="28">
        <v>53.4</v>
      </c>
      <c r="H648" s="7"/>
    </row>
    <row r="649" spans="1:8" ht="15" customHeight="1" x14ac:dyDescent="0.25">
      <c r="A649" s="27" t="s">
        <v>1062</v>
      </c>
      <c r="B649" s="27" t="s">
        <v>64</v>
      </c>
      <c r="C649" s="27" t="s">
        <v>20</v>
      </c>
      <c r="D649" s="28">
        <v>2002</v>
      </c>
      <c r="E649" s="28">
        <v>2002</v>
      </c>
      <c r="F649" s="29" t="s">
        <v>1699</v>
      </c>
      <c r="G649" s="28">
        <v>30</v>
      </c>
      <c r="H649" s="7"/>
    </row>
    <row r="650" spans="1:8" x14ac:dyDescent="0.25">
      <c r="A650" s="27" t="s">
        <v>1063</v>
      </c>
      <c r="B650" s="27" t="s">
        <v>146</v>
      </c>
      <c r="C650" s="27" t="s">
        <v>20</v>
      </c>
      <c r="D650" s="28">
        <v>2004</v>
      </c>
      <c r="E650" s="28">
        <v>2004</v>
      </c>
      <c r="F650" s="29" t="s">
        <v>1699</v>
      </c>
      <c r="G650" s="28">
        <v>37</v>
      </c>
      <c r="H650" s="7"/>
    </row>
    <row r="651" spans="1:8" x14ac:dyDescent="0.25">
      <c r="A651" s="27" t="s">
        <v>220</v>
      </c>
      <c r="B651" s="27" t="s">
        <v>262</v>
      </c>
      <c r="C651" s="27" t="s">
        <v>6</v>
      </c>
      <c r="D651" s="28">
        <v>2002</v>
      </c>
      <c r="E651" s="28">
        <v>2018</v>
      </c>
      <c r="F651" s="29" t="s">
        <v>1699</v>
      </c>
      <c r="G651" s="28">
        <v>263</v>
      </c>
      <c r="H651" s="7"/>
    </row>
    <row r="652" spans="1:8" x14ac:dyDescent="0.25">
      <c r="A652" s="20" t="s">
        <v>220</v>
      </c>
      <c r="B652" s="20" t="s">
        <v>221</v>
      </c>
      <c r="C652" s="20"/>
      <c r="D652" s="21">
        <v>2010</v>
      </c>
      <c r="E652" s="21"/>
      <c r="F652" s="23" t="s">
        <v>1689</v>
      </c>
      <c r="G652" s="21"/>
      <c r="H652" s="7"/>
    </row>
    <row r="653" spans="1:8" x14ac:dyDescent="0.25">
      <c r="A653" s="27" t="s">
        <v>1064</v>
      </c>
      <c r="B653" s="27" t="s">
        <v>340</v>
      </c>
      <c r="C653" s="27" t="s">
        <v>36</v>
      </c>
      <c r="D653" s="28">
        <v>2020</v>
      </c>
      <c r="E653" s="28">
        <v>2021</v>
      </c>
      <c r="F653" s="29" t="s">
        <v>1699</v>
      </c>
      <c r="G653" s="28">
        <v>121.84</v>
      </c>
      <c r="H653" s="7"/>
    </row>
    <row r="654" spans="1:8" x14ac:dyDescent="0.25">
      <c r="A654" s="27" t="s">
        <v>1065</v>
      </c>
      <c r="B654" s="27" t="s">
        <v>72</v>
      </c>
      <c r="C654" s="27" t="s">
        <v>20</v>
      </c>
      <c r="D654" s="28">
        <v>2002</v>
      </c>
      <c r="E654" s="28">
        <v>2003</v>
      </c>
      <c r="F654" s="29" t="s">
        <v>1699</v>
      </c>
      <c r="G654" s="28">
        <v>40.72</v>
      </c>
      <c r="H654" s="7"/>
    </row>
    <row r="655" spans="1:8" x14ac:dyDescent="0.25">
      <c r="A655" s="27" t="s">
        <v>1066</v>
      </c>
      <c r="B655" s="27" t="s">
        <v>539</v>
      </c>
      <c r="C655" s="27" t="s">
        <v>27</v>
      </c>
      <c r="D655" s="28">
        <v>2011</v>
      </c>
      <c r="E655" s="28">
        <v>2016</v>
      </c>
      <c r="F655" s="29" t="s">
        <v>1699</v>
      </c>
      <c r="G655" s="28">
        <v>382.56</v>
      </c>
      <c r="H655" s="7"/>
    </row>
    <row r="656" spans="1:8" x14ac:dyDescent="0.25">
      <c r="A656" s="27" t="s">
        <v>1067</v>
      </c>
      <c r="B656" s="27" t="s">
        <v>1068</v>
      </c>
      <c r="C656" s="27" t="s">
        <v>17</v>
      </c>
      <c r="D656" s="28">
        <v>2005</v>
      </c>
      <c r="E656" s="28">
        <v>2020</v>
      </c>
      <c r="F656" s="29" t="s">
        <v>1699</v>
      </c>
      <c r="G656" s="28">
        <v>710.16</v>
      </c>
      <c r="H656" s="7"/>
    </row>
    <row r="657" spans="1:8" x14ac:dyDescent="0.25">
      <c r="A657" s="27" t="s">
        <v>1069</v>
      </c>
      <c r="B657" s="27" t="s">
        <v>1070</v>
      </c>
      <c r="C657" s="27" t="s">
        <v>6</v>
      </c>
      <c r="D657" s="28">
        <v>2001</v>
      </c>
      <c r="E657" s="28">
        <v>2001</v>
      </c>
      <c r="F657" s="29" t="s">
        <v>1699</v>
      </c>
      <c r="G657" s="28">
        <v>283.85000000000002</v>
      </c>
      <c r="H657" s="7"/>
    </row>
    <row r="658" spans="1:8" x14ac:dyDescent="0.25">
      <c r="A658" s="27" t="s">
        <v>222</v>
      </c>
      <c r="B658" s="27" t="s">
        <v>64</v>
      </c>
      <c r="C658" s="27" t="s">
        <v>20</v>
      </c>
      <c r="D658" s="28">
        <v>2010</v>
      </c>
      <c r="E658" s="28">
        <v>2010</v>
      </c>
      <c r="F658" s="29" t="s">
        <v>1699</v>
      </c>
      <c r="G658" s="28">
        <v>3.08</v>
      </c>
      <c r="H658" s="7"/>
    </row>
    <row r="659" spans="1:8" x14ac:dyDescent="0.25">
      <c r="A659" s="20" t="s">
        <v>222</v>
      </c>
      <c r="B659" s="20" t="s">
        <v>223</v>
      </c>
      <c r="C659" s="20"/>
      <c r="D659" s="21">
        <v>2009</v>
      </c>
      <c r="E659" s="21"/>
      <c r="F659" s="23" t="s">
        <v>1689</v>
      </c>
      <c r="G659" s="21"/>
      <c r="H659" s="7"/>
    </row>
    <row r="660" spans="1:8" x14ac:dyDescent="0.25">
      <c r="A660" s="20" t="s">
        <v>224</v>
      </c>
      <c r="B660" s="20" t="s">
        <v>601</v>
      </c>
      <c r="C660" s="20"/>
      <c r="D660" s="21">
        <v>2020</v>
      </c>
      <c r="E660" s="21"/>
      <c r="F660" s="23" t="s">
        <v>1689</v>
      </c>
      <c r="G660" s="21"/>
      <c r="H660" s="7"/>
    </row>
    <row r="661" spans="1:8" x14ac:dyDescent="0.25">
      <c r="A661" s="27" t="s">
        <v>1071</v>
      </c>
      <c r="B661" s="27" t="s">
        <v>1032</v>
      </c>
      <c r="C661" s="27" t="s">
        <v>20</v>
      </c>
      <c r="D661" s="28">
        <v>2004</v>
      </c>
      <c r="E661" s="28">
        <v>2004</v>
      </c>
      <c r="F661" s="29" t="s">
        <v>1699</v>
      </c>
      <c r="G661" s="28">
        <v>41.8</v>
      </c>
      <c r="H661" s="7"/>
    </row>
    <row r="662" spans="1:8" x14ac:dyDescent="0.25">
      <c r="A662" s="27" t="s">
        <v>1072</v>
      </c>
      <c r="B662" s="27" t="s">
        <v>33</v>
      </c>
      <c r="C662" s="27" t="s">
        <v>20</v>
      </c>
      <c r="D662" s="28">
        <v>2002</v>
      </c>
      <c r="E662" s="28">
        <v>2002</v>
      </c>
      <c r="F662" s="29" t="s">
        <v>1699</v>
      </c>
      <c r="G662" s="28">
        <v>35</v>
      </c>
      <c r="H662" s="7"/>
    </row>
    <row r="663" spans="1:8" x14ac:dyDescent="0.25">
      <c r="A663" s="27" t="s">
        <v>1073</v>
      </c>
      <c r="B663" s="27" t="s">
        <v>301</v>
      </c>
      <c r="C663" s="27" t="s">
        <v>36</v>
      </c>
      <c r="D663" s="28">
        <v>2017</v>
      </c>
      <c r="E663" s="28">
        <v>2020</v>
      </c>
      <c r="F663" s="29" t="s">
        <v>1699</v>
      </c>
      <c r="G663" s="28">
        <v>114.25</v>
      </c>
      <c r="H663" s="7"/>
    </row>
    <row r="664" spans="1:8" x14ac:dyDescent="0.25">
      <c r="A664" s="27" t="s">
        <v>1074</v>
      </c>
      <c r="B664" s="27" t="s">
        <v>1075</v>
      </c>
      <c r="C664" s="27" t="s">
        <v>20</v>
      </c>
      <c r="D664" s="28">
        <v>2001</v>
      </c>
      <c r="E664" s="28">
        <v>2001</v>
      </c>
      <c r="F664" s="29" t="s">
        <v>1699</v>
      </c>
      <c r="G664" s="28">
        <v>3.75</v>
      </c>
      <c r="H664" s="7"/>
    </row>
    <row r="665" spans="1:8" x14ac:dyDescent="0.25">
      <c r="A665" s="27" t="s">
        <v>225</v>
      </c>
      <c r="B665" s="27" t="s">
        <v>58</v>
      </c>
      <c r="C665" s="92" t="s">
        <v>27</v>
      </c>
      <c r="D665" s="28">
        <v>2009</v>
      </c>
      <c r="E665" s="28">
        <v>2025</v>
      </c>
      <c r="F665" s="93" t="s">
        <v>1699</v>
      </c>
      <c r="G665" s="28">
        <v>1692.1</v>
      </c>
      <c r="H665" s="7"/>
    </row>
    <row r="666" spans="1:8" x14ac:dyDescent="0.25">
      <c r="A666" s="27" t="s">
        <v>1076</v>
      </c>
      <c r="B666" s="27" t="s">
        <v>1077</v>
      </c>
      <c r="C666" s="27" t="s">
        <v>27</v>
      </c>
      <c r="D666" s="28">
        <v>2006</v>
      </c>
      <c r="E666" s="28">
        <v>2012</v>
      </c>
      <c r="F666" s="29" t="s">
        <v>1699</v>
      </c>
      <c r="G666" s="28">
        <v>326.79500000000002</v>
      </c>
      <c r="H666" s="7"/>
    </row>
    <row r="667" spans="1:8" x14ac:dyDescent="0.25">
      <c r="A667" s="27" t="s">
        <v>1078</v>
      </c>
      <c r="B667" s="27" t="s">
        <v>550</v>
      </c>
      <c r="C667" s="27" t="s">
        <v>17</v>
      </c>
      <c r="D667" s="28">
        <v>2007</v>
      </c>
      <c r="E667" s="28">
        <v>2021</v>
      </c>
      <c r="F667" s="29" t="s">
        <v>1699</v>
      </c>
      <c r="G667" s="28">
        <v>1435.4949999999999</v>
      </c>
      <c r="H667" s="7"/>
    </row>
    <row r="668" spans="1:8" ht="15" customHeight="1" x14ac:dyDescent="0.25">
      <c r="A668" s="27" t="s">
        <v>1078</v>
      </c>
      <c r="B668" s="27" t="s">
        <v>212</v>
      </c>
      <c r="C668" s="27" t="s">
        <v>27</v>
      </c>
      <c r="D668" s="28">
        <v>2000</v>
      </c>
      <c r="E668" s="28">
        <v>2003</v>
      </c>
      <c r="F668" s="29" t="s">
        <v>1699</v>
      </c>
      <c r="G668" s="28">
        <v>437.85</v>
      </c>
      <c r="H668" s="7"/>
    </row>
    <row r="669" spans="1:8" ht="15" customHeight="1" x14ac:dyDescent="0.25">
      <c r="A669" s="27" t="s">
        <v>1078</v>
      </c>
      <c r="B669" s="27" t="s">
        <v>16</v>
      </c>
      <c r="C669" s="27" t="s">
        <v>27</v>
      </c>
      <c r="D669" s="28">
        <v>2000</v>
      </c>
      <c r="E669" s="28">
        <v>2003</v>
      </c>
      <c r="F669" s="29" t="s">
        <v>1699</v>
      </c>
      <c r="G669" s="28">
        <v>350.70499999999998</v>
      </c>
      <c r="H669" s="7"/>
    </row>
    <row r="670" spans="1:8" ht="15" customHeight="1" x14ac:dyDescent="0.25">
      <c r="A670" s="27" t="s">
        <v>1078</v>
      </c>
      <c r="B670" s="27" t="s">
        <v>1036</v>
      </c>
      <c r="C670" s="27" t="s">
        <v>20</v>
      </c>
      <c r="D670" s="28">
        <v>2000</v>
      </c>
      <c r="E670" s="28">
        <v>2002</v>
      </c>
      <c r="F670" s="29" t="s">
        <v>1699</v>
      </c>
      <c r="G670" s="28">
        <v>19.579999999999998</v>
      </c>
      <c r="H670" s="7"/>
    </row>
    <row r="671" spans="1:8" ht="15" customHeight="1" x14ac:dyDescent="0.25">
      <c r="A671" s="27" t="s">
        <v>1079</v>
      </c>
      <c r="B671" s="27" t="s">
        <v>40</v>
      </c>
      <c r="C671" s="27" t="s">
        <v>36</v>
      </c>
      <c r="D671" s="28">
        <v>2020</v>
      </c>
      <c r="E671" s="28">
        <v>2023</v>
      </c>
      <c r="F671" s="29" t="s">
        <v>1699</v>
      </c>
      <c r="G671" s="28">
        <v>147.63</v>
      </c>
      <c r="H671" s="7"/>
    </row>
    <row r="672" spans="1:8" x14ac:dyDescent="0.25">
      <c r="A672" s="27" t="s">
        <v>1080</v>
      </c>
      <c r="B672" s="27" t="s">
        <v>94</v>
      </c>
      <c r="C672" s="27" t="s">
        <v>20</v>
      </c>
      <c r="D672" s="28">
        <v>2002</v>
      </c>
      <c r="E672" s="28">
        <v>2002</v>
      </c>
      <c r="F672" s="29" t="s">
        <v>1699</v>
      </c>
      <c r="G672" s="28">
        <v>30</v>
      </c>
      <c r="H672" s="7"/>
    </row>
    <row r="673" spans="1:8" x14ac:dyDescent="0.25">
      <c r="A673" s="20" t="s">
        <v>226</v>
      </c>
      <c r="B673" s="20" t="s">
        <v>227</v>
      </c>
      <c r="C673" s="20"/>
      <c r="D673" s="21">
        <v>2000</v>
      </c>
      <c r="E673" s="21"/>
      <c r="F673" s="23" t="s">
        <v>1689</v>
      </c>
      <c r="G673" s="21"/>
      <c r="H673" s="7"/>
    </row>
    <row r="674" spans="1:8" x14ac:dyDescent="0.25">
      <c r="A674" s="27" t="s">
        <v>146</v>
      </c>
      <c r="B674" s="27" t="s">
        <v>89</v>
      </c>
      <c r="C674" s="27" t="s">
        <v>43</v>
      </c>
      <c r="D674" s="28">
        <v>1997</v>
      </c>
      <c r="E674" s="28">
        <v>2005</v>
      </c>
      <c r="F674" s="29" t="s">
        <v>1699</v>
      </c>
      <c r="G674" s="28">
        <v>3471.0650000000001</v>
      </c>
      <c r="H674" s="7"/>
    </row>
    <row r="675" spans="1:8" x14ac:dyDescent="0.25">
      <c r="A675" s="27" t="s">
        <v>146</v>
      </c>
      <c r="B675" s="27" t="s">
        <v>1081</v>
      </c>
      <c r="C675" s="27" t="s">
        <v>6</v>
      </c>
      <c r="D675" s="28">
        <v>2002</v>
      </c>
      <c r="E675" s="28">
        <v>2013</v>
      </c>
      <c r="F675" s="29" t="s">
        <v>1699</v>
      </c>
      <c r="G675" s="28">
        <v>268.44</v>
      </c>
      <c r="H675" s="7"/>
    </row>
    <row r="676" spans="1:8" x14ac:dyDescent="0.25">
      <c r="A676" s="20" t="s">
        <v>146</v>
      </c>
      <c r="B676" s="20" t="s">
        <v>228</v>
      </c>
      <c r="C676" s="20"/>
      <c r="D676" s="21">
        <v>2010</v>
      </c>
      <c r="E676" s="21"/>
      <c r="F676" s="23" t="s">
        <v>1689</v>
      </c>
      <c r="G676" s="21"/>
      <c r="H676" s="7"/>
    </row>
    <row r="677" spans="1:8" x14ac:dyDescent="0.25">
      <c r="A677" s="27" t="s">
        <v>1082</v>
      </c>
      <c r="B677" s="27" t="s">
        <v>1083</v>
      </c>
      <c r="C677" s="27" t="s">
        <v>9</v>
      </c>
      <c r="D677" s="28">
        <v>2008</v>
      </c>
      <c r="E677" s="28">
        <v>2016</v>
      </c>
      <c r="F677" s="29" t="s">
        <v>1699</v>
      </c>
      <c r="G677" s="28">
        <v>1262.145</v>
      </c>
      <c r="H677" s="7"/>
    </row>
    <row r="678" spans="1:8" x14ac:dyDescent="0.25">
      <c r="A678" s="27" t="s">
        <v>1084</v>
      </c>
      <c r="B678" s="27" t="s">
        <v>636</v>
      </c>
      <c r="C678" s="27" t="s">
        <v>20</v>
      </c>
      <c r="D678" s="28">
        <v>2008</v>
      </c>
      <c r="E678" s="28">
        <v>2008</v>
      </c>
      <c r="F678" s="29" t="s">
        <v>1699</v>
      </c>
      <c r="G678" s="28">
        <v>30</v>
      </c>
      <c r="H678" s="7"/>
    </row>
    <row r="679" spans="1:8" x14ac:dyDescent="0.25">
      <c r="A679" s="27" t="s">
        <v>1085</v>
      </c>
      <c r="B679" s="27" t="s">
        <v>1086</v>
      </c>
      <c r="C679" s="27" t="s">
        <v>43</v>
      </c>
      <c r="D679" s="28">
        <v>2006</v>
      </c>
      <c r="E679" s="28">
        <v>2012</v>
      </c>
      <c r="F679" s="29" t="s">
        <v>1699</v>
      </c>
      <c r="G679" s="28">
        <v>3268.7049999999999</v>
      </c>
      <c r="H679" s="7"/>
    </row>
    <row r="680" spans="1:8" x14ac:dyDescent="0.25">
      <c r="A680" s="27" t="s">
        <v>1085</v>
      </c>
      <c r="B680" s="27" t="s">
        <v>227</v>
      </c>
      <c r="C680" s="27" t="s">
        <v>6</v>
      </c>
      <c r="D680" s="28">
        <v>2008</v>
      </c>
      <c r="E680" s="28">
        <v>2009</v>
      </c>
      <c r="F680" s="29" t="s">
        <v>1699</v>
      </c>
      <c r="G680" s="28">
        <v>185.53</v>
      </c>
      <c r="H680" s="7"/>
    </row>
    <row r="681" spans="1:8" x14ac:dyDescent="0.25">
      <c r="A681" s="27" t="s">
        <v>1087</v>
      </c>
      <c r="B681" s="27" t="s">
        <v>1088</v>
      </c>
      <c r="C681" s="27" t="s">
        <v>31</v>
      </c>
      <c r="D681" s="28">
        <v>2002</v>
      </c>
      <c r="E681" s="28">
        <v>2002</v>
      </c>
      <c r="F681" s="29" t="s">
        <v>1699</v>
      </c>
      <c r="G681" s="28">
        <v>51.22</v>
      </c>
      <c r="H681" s="7"/>
    </row>
    <row r="682" spans="1:8" x14ac:dyDescent="0.25">
      <c r="A682" s="27" t="s">
        <v>1089</v>
      </c>
      <c r="B682" s="27" t="s">
        <v>1090</v>
      </c>
      <c r="C682" s="27" t="s">
        <v>6</v>
      </c>
      <c r="D682" s="28">
        <v>2002</v>
      </c>
      <c r="E682" s="28">
        <v>2024</v>
      </c>
      <c r="F682" s="29" t="s">
        <v>1699</v>
      </c>
      <c r="G682" s="28">
        <v>204.64</v>
      </c>
      <c r="H682" s="7"/>
    </row>
    <row r="683" spans="1:8" x14ac:dyDescent="0.25">
      <c r="A683" s="27" t="s">
        <v>1091</v>
      </c>
      <c r="B683" s="27" t="s">
        <v>42</v>
      </c>
      <c r="C683" s="27" t="s">
        <v>20</v>
      </c>
      <c r="D683" s="28">
        <v>1998</v>
      </c>
      <c r="E683" s="28">
        <v>2002</v>
      </c>
      <c r="F683" s="29" t="s">
        <v>1699</v>
      </c>
      <c r="G683" s="28">
        <v>18.62</v>
      </c>
      <c r="H683" s="7"/>
    </row>
    <row r="684" spans="1:8" x14ac:dyDescent="0.25">
      <c r="A684" s="27" t="s">
        <v>1092</v>
      </c>
      <c r="B684" s="27" t="s">
        <v>146</v>
      </c>
      <c r="C684" s="27" t="s">
        <v>20</v>
      </c>
      <c r="D684" s="28">
        <v>2003</v>
      </c>
      <c r="E684" s="28">
        <v>2003</v>
      </c>
      <c r="F684" s="29" t="s">
        <v>1699</v>
      </c>
      <c r="G684" s="28">
        <v>30</v>
      </c>
      <c r="H684" s="7"/>
    </row>
    <row r="685" spans="1:8" x14ac:dyDescent="0.25">
      <c r="A685" s="27" t="s">
        <v>1093</v>
      </c>
      <c r="B685" s="27" t="s">
        <v>1094</v>
      </c>
      <c r="C685" s="27" t="s">
        <v>31</v>
      </c>
      <c r="D685" s="28">
        <v>2016</v>
      </c>
      <c r="E685" s="28">
        <v>2016</v>
      </c>
      <c r="F685" s="29" t="s">
        <v>1699</v>
      </c>
      <c r="G685" s="28">
        <v>50.33</v>
      </c>
      <c r="H685" s="7"/>
    </row>
    <row r="686" spans="1:8" x14ac:dyDescent="0.25">
      <c r="A686" s="27" t="s">
        <v>1095</v>
      </c>
      <c r="B686" s="27" t="s">
        <v>194</v>
      </c>
      <c r="C686" s="27" t="s">
        <v>6</v>
      </c>
      <c r="D686" s="28">
        <v>2008</v>
      </c>
      <c r="E686" s="28">
        <v>2011</v>
      </c>
      <c r="F686" s="29" t="s">
        <v>1699</v>
      </c>
      <c r="G686" s="28">
        <v>151.63499999999999</v>
      </c>
      <c r="H686" s="7"/>
    </row>
    <row r="687" spans="1:8" x14ac:dyDescent="0.25">
      <c r="A687" s="17" t="s">
        <v>1096</v>
      </c>
      <c r="B687" s="17" t="s">
        <v>42</v>
      </c>
      <c r="C687" s="27" t="s">
        <v>20</v>
      </c>
      <c r="D687" s="28">
        <v>2002</v>
      </c>
      <c r="E687" s="28">
        <v>2002</v>
      </c>
      <c r="F687" s="29" t="s">
        <v>1699</v>
      </c>
      <c r="G687" s="28">
        <v>31</v>
      </c>
      <c r="H687" s="7"/>
    </row>
    <row r="688" spans="1:8" x14ac:dyDescent="0.25">
      <c r="A688" s="20" t="s">
        <v>229</v>
      </c>
      <c r="B688" s="20" t="s">
        <v>230</v>
      </c>
      <c r="C688" s="20"/>
      <c r="D688" s="21">
        <v>2021</v>
      </c>
      <c r="E688" s="21"/>
      <c r="F688" s="23" t="s">
        <v>1689</v>
      </c>
      <c r="G688" s="21"/>
      <c r="H688" s="7"/>
    </row>
    <row r="689" spans="1:8" x14ac:dyDescent="0.25">
      <c r="A689" s="27" t="s">
        <v>1097</v>
      </c>
      <c r="B689" s="27" t="s">
        <v>469</v>
      </c>
      <c r="C689" s="27" t="s">
        <v>31</v>
      </c>
      <c r="D689" s="28">
        <v>2007</v>
      </c>
      <c r="E689" s="28">
        <v>2008</v>
      </c>
      <c r="F689" s="29" t="s">
        <v>1699</v>
      </c>
      <c r="G689" s="28">
        <v>52.94</v>
      </c>
      <c r="H689" s="7"/>
    </row>
    <row r="690" spans="1:8" x14ac:dyDescent="0.25">
      <c r="A690" s="27" t="s">
        <v>1098</v>
      </c>
      <c r="B690" s="27" t="s">
        <v>64</v>
      </c>
      <c r="C690" s="27" t="s">
        <v>27</v>
      </c>
      <c r="D690" s="28">
        <v>2008</v>
      </c>
      <c r="E690" s="28">
        <v>2020</v>
      </c>
      <c r="F690" s="29" t="s">
        <v>1699</v>
      </c>
      <c r="G690" s="28">
        <v>458.88499999999999</v>
      </c>
      <c r="H690" s="7"/>
    </row>
    <row r="691" spans="1:8" x14ac:dyDescent="0.25">
      <c r="A691" s="27" t="s">
        <v>1098</v>
      </c>
      <c r="B691" s="27" t="s">
        <v>789</v>
      </c>
      <c r="C691" s="27" t="s">
        <v>6</v>
      </c>
      <c r="D691" s="28">
        <v>2000</v>
      </c>
      <c r="E691" s="28">
        <v>2004</v>
      </c>
      <c r="F691" s="29" t="s">
        <v>1699</v>
      </c>
      <c r="G691" s="28">
        <v>175.78</v>
      </c>
      <c r="H691" s="7"/>
    </row>
    <row r="692" spans="1:8" x14ac:dyDescent="0.25">
      <c r="A692" s="27" t="s">
        <v>1098</v>
      </c>
      <c r="B692" s="27" t="s">
        <v>523</v>
      </c>
      <c r="C692" s="27" t="s">
        <v>36</v>
      </c>
      <c r="D692" s="28">
        <v>2012</v>
      </c>
      <c r="E692" s="28">
        <v>2013</v>
      </c>
      <c r="F692" s="29" t="s">
        <v>1699</v>
      </c>
      <c r="G692" s="28">
        <v>85.325000000000003</v>
      </c>
      <c r="H692" s="7"/>
    </row>
    <row r="693" spans="1:8" x14ac:dyDescent="0.25">
      <c r="A693" s="27" t="s">
        <v>413</v>
      </c>
      <c r="B693" s="27" t="s">
        <v>301</v>
      </c>
      <c r="C693" s="27" t="s">
        <v>6</v>
      </c>
      <c r="D693" s="28">
        <v>2006</v>
      </c>
      <c r="E693" s="28">
        <v>2010</v>
      </c>
      <c r="F693" s="29" t="s">
        <v>1699</v>
      </c>
      <c r="G693" s="28">
        <v>177.7</v>
      </c>
      <c r="H693" s="7"/>
    </row>
    <row r="694" spans="1:8" x14ac:dyDescent="0.25">
      <c r="A694" s="27" t="s">
        <v>413</v>
      </c>
      <c r="B694" s="27" t="s">
        <v>1099</v>
      </c>
      <c r="C694" s="27" t="s">
        <v>20</v>
      </c>
      <c r="D694" s="28">
        <v>2001</v>
      </c>
      <c r="E694" s="28">
        <v>2001</v>
      </c>
      <c r="F694" s="29" t="s">
        <v>1699</v>
      </c>
      <c r="G694" s="28">
        <v>25.26</v>
      </c>
      <c r="H694" s="7"/>
    </row>
    <row r="695" spans="1:8" x14ac:dyDescent="0.25">
      <c r="A695" s="27" t="s">
        <v>1100</v>
      </c>
      <c r="B695" s="27" t="s">
        <v>64</v>
      </c>
      <c r="C695" s="27" t="s">
        <v>17</v>
      </c>
      <c r="D695" s="28">
        <v>2003</v>
      </c>
      <c r="E695" s="28">
        <v>2006</v>
      </c>
      <c r="F695" s="29" t="s">
        <v>1699</v>
      </c>
      <c r="G695" s="28">
        <v>553.1</v>
      </c>
      <c r="H695" s="7"/>
    </row>
    <row r="696" spans="1:8" x14ac:dyDescent="0.25">
      <c r="A696" s="27" t="s">
        <v>1101</v>
      </c>
      <c r="B696" s="27" t="s">
        <v>1102</v>
      </c>
      <c r="C696" s="27" t="s">
        <v>9</v>
      </c>
      <c r="D696" s="28">
        <v>2002</v>
      </c>
      <c r="E696" s="28">
        <v>2004</v>
      </c>
      <c r="F696" s="29" t="s">
        <v>1699</v>
      </c>
      <c r="G696" s="28">
        <v>1000.17</v>
      </c>
      <c r="H696" s="7"/>
    </row>
    <row r="697" spans="1:8" x14ac:dyDescent="0.25">
      <c r="A697" s="27" t="s">
        <v>1103</v>
      </c>
      <c r="B697" s="27" t="s">
        <v>64</v>
      </c>
      <c r="C697" s="27" t="s">
        <v>17</v>
      </c>
      <c r="D697" s="28">
        <v>2008</v>
      </c>
      <c r="E697" s="28">
        <v>2017</v>
      </c>
      <c r="F697" s="29" t="s">
        <v>1699</v>
      </c>
      <c r="G697" s="28">
        <v>1000.765</v>
      </c>
      <c r="H697" s="7"/>
    </row>
    <row r="698" spans="1:8" x14ac:dyDescent="0.25">
      <c r="A698" s="27" t="s">
        <v>1104</v>
      </c>
      <c r="B698" s="27" t="s">
        <v>1105</v>
      </c>
      <c r="C698" s="27" t="s">
        <v>31</v>
      </c>
      <c r="D698" s="28">
        <v>2005</v>
      </c>
      <c r="E698" s="28">
        <v>2007</v>
      </c>
      <c r="F698" s="29" t="s">
        <v>1699</v>
      </c>
      <c r="G698" s="28">
        <v>45.44</v>
      </c>
      <c r="H698" s="7"/>
    </row>
    <row r="699" spans="1:8" x14ac:dyDescent="0.25">
      <c r="A699" s="27" t="s">
        <v>1106</v>
      </c>
      <c r="B699" s="27" t="s">
        <v>1107</v>
      </c>
      <c r="C699" s="27" t="s">
        <v>24</v>
      </c>
      <c r="D699" s="28">
        <v>2010</v>
      </c>
      <c r="E699" s="28">
        <v>2011</v>
      </c>
      <c r="F699" s="29" t="s">
        <v>1699</v>
      </c>
      <c r="G699" s="28">
        <v>77.260000000000005</v>
      </c>
      <c r="H699" s="7"/>
    </row>
    <row r="700" spans="1:8" x14ac:dyDescent="0.25">
      <c r="A700" s="27" t="s">
        <v>1108</v>
      </c>
      <c r="B700" s="27" t="s">
        <v>789</v>
      </c>
      <c r="C700" s="27" t="s">
        <v>43</v>
      </c>
      <c r="D700" s="28">
        <v>1998</v>
      </c>
      <c r="E700" s="28">
        <v>2003</v>
      </c>
      <c r="F700" s="29" t="s">
        <v>1699</v>
      </c>
      <c r="G700" s="28">
        <v>1540.39</v>
      </c>
      <c r="H700" s="7"/>
    </row>
    <row r="701" spans="1:8" x14ac:dyDescent="0.25">
      <c r="A701" s="27" t="s">
        <v>1109</v>
      </c>
      <c r="B701" s="27" t="s">
        <v>1110</v>
      </c>
      <c r="C701" s="27" t="s">
        <v>6</v>
      </c>
      <c r="D701" s="28">
        <v>2001</v>
      </c>
      <c r="E701" s="28">
        <v>2004</v>
      </c>
      <c r="F701" s="29" t="s">
        <v>1699</v>
      </c>
      <c r="G701" s="28">
        <v>196.755</v>
      </c>
      <c r="H701" s="7"/>
    </row>
    <row r="702" spans="1:8" x14ac:dyDescent="0.25">
      <c r="A702" s="27" t="s">
        <v>1111</v>
      </c>
      <c r="B702" s="27" t="s">
        <v>1112</v>
      </c>
      <c r="C702" s="27" t="s">
        <v>36</v>
      </c>
      <c r="D702" s="28">
        <v>2002</v>
      </c>
      <c r="E702" s="28">
        <v>2003</v>
      </c>
      <c r="F702" s="29" t="s">
        <v>1699</v>
      </c>
      <c r="G702" s="28">
        <v>201.83500000000001</v>
      </c>
      <c r="H702" s="7"/>
    </row>
    <row r="703" spans="1:8" x14ac:dyDescent="0.25">
      <c r="A703" s="27" t="s">
        <v>1113</v>
      </c>
      <c r="B703" s="27" t="s">
        <v>1114</v>
      </c>
      <c r="C703" s="27" t="s">
        <v>31</v>
      </c>
      <c r="D703" s="28">
        <v>2021</v>
      </c>
      <c r="E703" s="28">
        <v>2021</v>
      </c>
      <c r="F703" s="29" t="s">
        <v>1699</v>
      </c>
      <c r="G703" s="28">
        <v>51.95</v>
      </c>
      <c r="H703" s="7"/>
    </row>
    <row r="704" spans="1:8" x14ac:dyDescent="0.25">
      <c r="A704" s="27" t="s">
        <v>1115</v>
      </c>
      <c r="B704" s="27" t="s">
        <v>206</v>
      </c>
      <c r="C704" s="27" t="s">
        <v>36</v>
      </c>
      <c r="D704" s="28">
        <v>2009</v>
      </c>
      <c r="E704" s="28">
        <v>2010</v>
      </c>
      <c r="F704" s="29" t="s">
        <v>1699</v>
      </c>
      <c r="G704" s="28">
        <v>83.09</v>
      </c>
      <c r="H704" s="7"/>
    </row>
    <row r="705" spans="1:8" x14ac:dyDescent="0.25">
      <c r="A705" s="27" t="s">
        <v>1116</v>
      </c>
      <c r="B705" s="27" t="s">
        <v>72</v>
      </c>
      <c r="C705" s="27" t="s">
        <v>6</v>
      </c>
      <c r="D705" s="28">
        <v>2016</v>
      </c>
      <c r="E705" s="28">
        <v>2021</v>
      </c>
      <c r="F705" s="29" t="s">
        <v>1699</v>
      </c>
      <c r="G705" s="28">
        <v>184.93</v>
      </c>
      <c r="H705" s="7"/>
    </row>
    <row r="706" spans="1:8" x14ac:dyDescent="0.25">
      <c r="A706" s="27" t="s">
        <v>1117</v>
      </c>
      <c r="B706" s="27" t="s">
        <v>19</v>
      </c>
      <c r="C706" s="27" t="s">
        <v>20</v>
      </c>
      <c r="D706" s="28">
        <v>2007</v>
      </c>
      <c r="E706" s="28">
        <v>2010</v>
      </c>
      <c r="F706" s="29" t="s">
        <v>1699</v>
      </c>
      <c r="G706" s="28">
        <v>37.200000000000003</v>
      </c>
      <c r="H706" s="7"/>
    </row>
    <row r="707" spans="1:8" x14ac:dyDescent="0.25">
      <c r="A707" s="27" t="s">
        <v>1118</v>
      </c>
      <c r="B707" s="27" t="s">
        <v>685</v>
      </c>
      <c r="C707" s="27" t="s">
        <v>17</v>
      </c>
      <c r="D707" s="28">
        <v>2011</v>
      </c>
      <c r="E707" s="28">
        <v>2014</v>
      </c>
      <c r="F707" s="29" t="s">
        <v>1699</v>
      </c>
      <c r="G707" s="28">
        <v>1714.13</v>
      </c>
      <c r="H707" s="7"/>
    </row>
    <row r="708" spans="1:8" x14ac:dyDescent="0.25">
      <c r="A708" s="27" t="s">
        <v>1119</v>
      </c>
      <c r="B708" s="27" t="s">
        <v>1120</v>
      </c>
      <c r="C708" s="27" t="s">
        <v>17</v>
      </c>
      <c r="D708" s="28">
        <v>2006</v>
      </c>
      <c r="E708" s="28">
        <v>2021</v>
      </c>
      <c r="F708" s="29" t="s">
        <v>1699</v>
      </c>
      <c r="G708" s="28">
        <v>3075.7350000000001</v>
      </c>
      <c r="H708" s="7"/>
    </row>
    <row r="709" spans="1:8" x14ac:dyDescent="0.25">
      <c r="A709" s="27" t="s">
        <v>528</v>
      </c>
      <c r="B709" s="27" t="s">
        <v>230</v>
      </c>
      <c r="C709" s="27" t="s">
        <v>20</v>
      </c>
      <c r="D709" s="28">
        <v>2002</v>
      </c>
      <c r="E709" s="28">
        <v>2002</v>
      </c>
      <c r="F709" s="29" t="s">
        <v>1699</v>
      </c>
      <c r="G709" s="28">
        <v>32</v>
      </c>
      <c r="H709" s="7"/>
    </row>
    <row r="710" spans="1:8" x14ac:dyDescent="0.25">
      <c r="A710" s="27" t="s">
        <v>1121</v>
      </c>
      <c r="B710" s="27" t="s">
        <v>585</v>
      </c>
      <c r="C710" s="27" t="s">
        <v>24</v>
      </c>
      <c r="D710" s="28">
        <v>2010</v>
      </c>
      <c r="E710" s="28">
        <v>2011</v>
      </c>
      <c r="F710" s="29" t="s">
        <v>1699</v>
      </c>
      <c r="G710" s="28">
        <v>77.995000000000005</v>
      </c>
      <c r="H710" s="7"/>
    </row>
    <row r="711" spans="1:8" x14ac:dyDescent="0.25">
      <c r="A711" s="27" t="s">
        <v>1122</v>
      </c>
      <c r="B711" s="27" t="s">
        <v>33</v>
      </c>
      <c r="C711" s="27" t="s">
        <v>24</v>
      </c>
      <c r="D711" s="28">
        <v>2004</v>
      </c>
      <c r="E711" s="28">
        <v>2004</v>
      </c>
      <c r="F711" s="29" t="s">
        <v>1699</v>
      </c>
      <c r="G711" s="28">
        <v>63.84</v>
      </c>
      <c r="H711" s="7"/>
    </row>
    <row r="712" spans="1:8" x14ac:dyDescent="0.25">
      <c r="A712" s="27" t="s">
        <v>1123</v>
      </c>
      <c r="B712" s="27" t="s">
        <v>196</v>
      </c>
      <c r="C712" s="27" t="s">
        <v>36</v>
      </c>
      <c r="D712" s="28">
        <v>2002</v>
      </c>
      <c r="E712" s="28">
        <v>2003</v>
      </c>
      <c r="F712" s="29" t="s">
        <v>1699</v>
      </c>
      <c r="G712" s="28">
        <v>113.6</v>
      </c>
      <c r="H712" s="7"/>
    </row>
    <row r="713" spans="1:8" x14ac:dyDescent="0.25">
      <c r="A713" s="27" t="s">
        <v>1124</v>
      </c>
      <c r="B713" s="27" t="s">
        <v>1125</v>
      </c>
      <c r="C713" s="27" t="s">
        <v>9</v>
      </c>
      <c r="D713" s="28">
        <v>2000</v>
      </c>
      <c r="E713" s="28">
        <v>2009</v>
      </c>
      <c r="F713" s="29" t="s">
        <v>1699</v>
      </c>
      <c r="G713" s="28">
        <v>1307.56</v>
      </c>
      <c r="H713" s="7"/>
    </row>
    <row r="714" spans="1:8" x14ac:dyDescent="0.25">
      <c r="A714" s="27" t="s">
        <v>1126</v>
      </c>
      <c r="B714" s="27" t="s">
        <v>1127</v>
      </c>
      <c r="C714" s="27" t="s">
        <v>20</v>
      </c>
      <c r="D714" s="28">
        <v>2000</v>
      </c>
      <c r="E714" s="28">
        <v>2002</v>
      </c>
      <c r="F714" s="29" t="s">
        <v>1699</v>
      </c>
      <c r="G714" s="28">
        <v>16.25</v>
      </c>
      <c r="H714" s="7"/>
    </row>
    <row r="715" spans="1:8" x14ac:dyDescent="0.25">
      <c r="A715" s="20" t="s">
        <v>609</v>
      </c>
      <c r="B715" s="20" t="s">
        <v>232</v>
      </c>
      <c r="C715" s="20"/>
      <c r="D715" s="21">
        <v>2003</v>
      </c>
      <c r="E715" s="21"/>
      <c r="F715" s="23" t="s">
        <v>1689</v>
      </c>
      <c r="G715" s="21"/>
      <c r="H715" s="7"/>
    </row>
    <row r="716" spans="1:8" x14ac:dyDescent="0.25">
      <c r="A716" s="27" t="s">
        <v>1128</v>
      </c>
      <c r="B716" s="27" t="s">
        <v>35</v>
      </c>
      <c r="C716" s="27" t="s">
        <v>17</v>
      </c>
      <c r="D716" s="28">
        <v>2002</v>
      </c>
      <c r="E716" s="28">
        <v>2023</v>
      </c>
      <c r="F716" s="29" t="s">
        <v>1699</v>
      </c>
      <c r="G716" s="28">
        <v>1991.635</v>
      </c>
      <c r="H716" s="7"/>
    </row>
    <row r="717" spans="1:8" x14ac:dyDescent="0.25">
      <c r="A717" s="27" t="s">
        <v>1129</v>
      </c>
      <c r="B717" s="27" t="s">
        <v>1130</v>
      </c>
      <c r="C717" s="27" t="s">
        <v>17</v>
      </c>
      <c r="D717" s="28">
        <v>1997</v>
      </c>
      <c r="E717" s="28">
        <v>2018</v>
      </c>
      <c r="F717" s="29" t="s">
        <v>1699</v>
      </c>
      <c r="G717" s="28">
        <v>1020.98</v>
      </c>
      <c r="H717" s="7"/>
    </row>
    <row r="718" spans="1:8" x14ac:dyDescent="0.25">
      <c r="A718" s="27" t="s">
        <v>233</v>
      </c>
      <c r="B718" s="27" t="s">
        <v>103</v>
      </c>
      <c r="C718" s="27" t="s">
        <v>27</v>
      </c>
      <c r="D718" s="28">
        <v>2000</v>
      </c>
      <c r="E718" s="28">
        <v>2002</v>
      </c>
      <c r="F718" s="29" t="s">
        <v>1699</v>
      </c>
      <c r="G718" s="28">
        <v>337.77</v>
      </c>
      <c r="H718" s="7"/>
    </row>
    <row r="719" spans="1:8" x14ac:dyDescent="0.25">
      <c r="A719" s="20" t="s">
        <v>233</v>
      </c>
      <c r="B719" s="20" t="s">
        <v>234</v>
      </c>
      <c r="C719" s="20"/>
      <c r="D719" s="21">
        <v>2005</v>
      </c>
      <c r="E719" s="21"/>
      <c r="F719" s="23" t="s">
        <v>1689</v>
      </c>
      <c r="G719" s="21"/>
      <c r="H719" s="7"/>
    </row>
    <row r="720" spans="1:8" x14ac:dyDescent="0.25">
      <c r="A720" s="27" t="s">
        <v>1131</v>
      </c>
      <c r="B720" s="27" t="s">
        <v>1132</v>
      </c>
      <c r="C720" s="27" t="s">
        <v>20</v>
      </c>
      <c r="D720" s="28">
        <v>2014</v>
      </c>
      <c r="E720" s="28">
        <v>2014</v>
      </c>
      <c r="F720" s="29" t="s">
        <v>1699</v>
      </c>
      <c r="G720" s="28">
        <v>30</v>
      </c>
      <c r="H720" s="7"/>
    </row>
    <row r="721" spans="1:8" x14ac:dyDescent="0.25">
      <c r="A721" s="27" t="s">
        <v>1133</v>
      </c>
      <c r="B721" s="27" t="s">
        <v>72</v>
      </c>
      <c r="C721" s="27" t="s">
        <v>31</v>
      </c>
      <c r="D721" s="28">
        <v>2001</v>
      </c>
      <c r="E721" s="28">
        <v>2002</v>
      </c>
      <c r="F721" s="29" t="s">
        <v>1699</v>
      </c>
      <c r="G721" s="28">
        <v>57.62</v>
      </c>
      <c r="H721" s="7"/>
    </row>
    <row r="722" spans="1:8" x14ac:dyDescent="0.25">
      <c r="A722" s="27" t="s">
        <v>1134</v>
      </c>
      <c r="B722" s="27" t="s">
        <v>1127</v>
      </c>
      <c r="C722" s="27" t="s">
        <v>36</v>
      </c>
      <c r="D722" s="28">
        <v>2020</v>
      </c>
      <c r="E722" s="28">
        <v>2021</v>
      </c>
      <c r="F722" s="29" t="s">
        <v>1699</v>
      </c>
      <c r="G722" s="28">
        <v>74.02</v>
      </c>
      <c r="H722" s="7"/>
    </row>
    <row r="723" spans="1:8" x14ac:dyDescent="0.25">
      <c r="A723" s="27" t="s">
        <v>419</v>
      </c>
      <c r="B723" s="27" t="s">
        <v>1135</v>
      </c>
      <c r="C723" s="27" t="s">
        <v>20</v>
      </c>
      <c r="D723" s="28">
        <v>2001</v>
      </c>
      <c r="E723" s="28">
        <v>2004</v>
      </c>
      <c r="F723" s="29" t="s">
        <v>1699</v>
      </c>
      <c r="G723" s="28">
        <v>27.58</v>
      </c>
      <c r="H723" s="7"/>
    </row>
    <row r="724" spans="1:8" x14ac:dyDescent="0.25">
      <c r="A724" s="27" t="s">
        <v>1136</v>
      </c>
      <c r="B724" s="27" t="s">
        <v>758</v>
      </c>
      <c r="C724" s="27" t="s">
        <v>20</v>
      </c>
      <c r="D724" s="28">
        <v>2002</v>
      </c>
      <c r="E724" s="28">
        <v>2003</v>
      </c>
      <c r="F724" s="29" t="s">
        <v>1699</v>
      </c>
      <c r="G724" s="28">
        <v>31.1</v>
      </c>
      <c r="H724" s="7"/>
    </row>
    <row r="725" spans="1:8" x14ac:dyDescent="0.25">
      <c r="A725" s="27" t="s">
        <v>1137</v>
      </c>
      <c r="B725" s="27" t="s">
        <v>1138</v>
      </c>
      <c r="C725" s="27" t="s">
        <v>27</v>
      </c>
      <c r="D725" s="28">
        <v>2008</v>
      </c>
      <c r="E725" s="28">
        <v>2023</v>
      </c>
      <c r="F725" s="29" t="s">
        <v>1699</v>
      </c>
      <c r="G725" s="28">
        <v>420.33499999999998</v>
      </c>
      <c r="H725" s="7"/>
    </row>
    <row r="726" spans="1:8" x14ac:dyDescent="0.25">
      <c r="A726" s="27" t="s">
        <v>1139</v>
      </c>
      <c r="B726" s="27" t="s">
        <v>105</v>
      </c>
      <c r="C726" s="27" t="s">
        <v>36</v>
      </c>
      <c r="D726" s="28">
        <v>2010</v>
      </c>
      <c r="E726" s="28">
        <v>2011</v>
      </c>
      <c r="F726" s="29" t="s">
        <v>1699</v>
      </c>
      <c r="G726" s="28">
        <v>81.694999999999993</v>
      </c>
      <c r="H726" s="7"/>
    </row>
    <row r="727" spans="1:8" x14ac:dyDescent="0.25">
      <c r="A727" s="27" t="s">
        <v>1140</v>
      </c>
      <c r="B727" s="27" t="s">
        <v>42</v>
      </c>
      <c r="C727" s="27" t="s">
        <v>27</v>
      </c>
      <c r="D727" s="28">
        <v>2011</v>
      </c>
      <c r="E727" s="28">
        <v>2020</v>
      </c>
      <c r="F727" s="29" t="s">
        <v>1699</v>
      </c>
      <c r="G727" s="28">
        <v>505.01</v>
      </c>
      <c r="H727" s="7"/>
    </row>
    <row r="728" spans="1:8" x14ac:dyDescent="0.25">
      <c r="A728" s="27" t="s">
        <v>1141</v>
      </c>
      <c r="B728" s="27" t="s">
        <v>92</v>
      </c>
      <c r="C728" s="27" t="s">
        <v>20</v>
      </c>
      <c r="D728" s="28">
        <v>2004</v>
      </c>
      <c r="E728" s="28">
        <v>2005</v>
      </c>
      <c r="F728" s="29" t="s">
        <v>1699</v>
      </c>
      <c r="G728" s="28">
        <v>36.479999999999997</v>
      </c>
      <c r="H728" s="7"/>
    </row>
    <row r="729" spans="1:8" x14ac:dyDescent="0.25">
      <c r="A729" s="27" t="s">
        <v>1142</v>
      </c>
      <c r="B729" s="27" t="s">
        <v>62</v>
      </c>
      <c r="C729" s="27" t="s">
        <v>31</v>
      </c>
      <c r="D729" s="28">
        <v>2000</v>
      </c>
      <c r="E729" s="28">
        <v>2005</v>
      </c>
      <c r="F729" s="29" t="s">
        <v>1699</v>
      </c>
      <c r="G729" s="28">
        <v>52.18</v>
      </c>
      <c r="H729" s="7"/>
    </row>
    <row r="730" spans="1:8" x14ac:dyDescent="0.25">
      <c r="A730" s="27" t="s">
        <v>235</v>
      </c>
      <c r="B730" s="27" t="s">
        <v>42</v>
      </c>
      <c r="C730" s="92" t="s">
        <v>43</v>
      </c>
      <c r="D730" s="28">
        <v>2002</v>
      </c>
      <c r="E730" s="28">
        <v>2025</v>
      </c>
      <c r="F730" s="93" t="s">
        <v>1699</v>
      </c>
      <c r="G730" s="28">
        <v>4777.42</v>
      </c>
      <c r="H730" s="7"/>
    </row>
    <row r="731" spans="1:8" x14ac:dyDescent="0.25">
      <c r="A731" s="20" t="s">
        <v>236</v>
      </c>
      <c r="B731" s="20" t="s">
        <v>237</v>
      </c>
      <c r="C731" s="20"/>
      <c r="D731" s="21">
        <v>2007</v>
      </c>
      <c r="E731" s="21"/>
      <c r="F731" s="23" t="s">
        <v>1689</v>
      </c>
      <c r="G731" s="21"/>
      <c r="H731" s="7"/>
    </row>
    <row r="732" spans="1:8" x14ac:dyDescent="0.25">
      <c r="A732" s="27" t="s">
        <v>1143</v>
      </c>
      <c r="B732" s="27" t="s">
        <v>933</v>
      </c>
      <c r="C732" s="27" t="s">
        <v>17</v>
      </c>
      <c r="D732" s="28">
        <v>2000</v>
      </c>
      <c r="E732" s="28">
        <v>2011</v>
      </c>
      <c r="F732" s="29" t="s">
        <v>1699</v>
      </c>
      <c r="G732" s="28">
        <v>913.30499999999995</v>
      </c>
      <c r="H732" s="7"/>
    </row>
    <row r="733" spans="1:8" x14ac:dyDescent="0.25">
      <c r="A733" s="27" t="s">
        <v>1143</v>
      </c>
      <c r="B733" s="27" t="s">
        <v>40</v>
      </c>
      <c r="C733" s="27" t="s">
        <v>36</v>
      </c>
      <c r="D733" s="28">
        <v>2001</v>
      </c>
      <c r="E733" s="28">
        <v>2012</v>
      </c>
      <c r="F733" s="29" t="s">
        <v>1699</v>
      </c>
      <c r="G733" s="28">
        <v>81.025000000000006</v>
      </c>
      <c r="H733" s="7"/>
    </row>
    <row r="734" spans="1:8" x14ac:dyDescent="0.25">
      <c r="A734" s="20" t="s">
        <v>238</v>
      </c>
      <c r="B734" s="20" t="s">
        <v>239</v>
      </c>
      <c r="C734" s="20"/>
      <c r="D734" s="21">
        <v>2020</v>
      </c>
      <c r="E734" s="21"/>
      <c r="F734" s="23" t="s">
        <v>1689</v>
      </c>
      <c r="G734" s="21"/>
      <c r="H734" s="7"/>
    </row>
    <row r="735" spans="1:8" x14ac:dyDescent="0.25">
      <c r="A735" s="27" t="s">
        <v>1144</v>
      </c>
      <c r="B735" s="27" t="s">
        <v>109</v>
      </c>
      <c r="C735" s="27" t="s">
        <v>31</v>
      </c>
      <c r="D735" s="28">
        <v>2011</v>
      </c>
      <c r="E735" s="28">
        <v>2012</v>
      </c>
      <c r="F735" s="29" t="s">
        <v>1699</v>
      </c>
      <c r="G735" s="28">
        <v>82.66</v>
      </c>
      <c r="H735" s="7"/>
    </row>
    <row r="736" spans="1:8" x14ac:dyDescent="0.25">
      <c r="A736" s="27" t="s">
        <v>1145</v>
      </c>
      <c r="B736" s="27" t="s">
        <v>273</v>
      </c>
      <c r="C736" s="27" t="s">
        <v>20</v>
      </c>
      <c r="D736" s="28">
        <v>2000</v>
      </c>
      <c r="E736" s="28">
        <v>2001</v>
      </c>
      <c r="F736" s="29" t="s">
        <v>1699</v>
      </c>
      <c r="G736" s="28">
        <v>31.03</v>
      </c>
      <c r="H736" s="7"/>
    </row>
    <row r="737" spans="1:8" x14ac:dyDescent="0.25">
      <c r="A737" s="27" t="s">
        <v>425</v>
      </c>
      <c r="B737" s="27" t="s">
        <v>426</v>
      </c>
      <c r="C737" s="27" t="s">
        <v>31</v>
      </c>
      <c r="D737" s="28">
        <v>2024</v>
      </c>
      <c r="E737" s="28">
        <v>2024</v>
      </c>
      <c r="F737" s="29" t="s">
        <v>1699</v>
      </c>
      <c r="G737" s="28">
        <v>60</v>
      </c>
      <c r="H737" s="7"/>
    </row>
    <row r="738" spans="1:8" x14ac:dyDescent="0.25">
      <c r="A738" s="27" t="s">
        <v>240</v>
      </c>
      <c r="B738" s="27" t="s">
        <v>340</v>
      </c>
      <c r="C738" s="27" t="s">
        <v>43</v>
      </c>
      <c r="D738" s="28">
        <v>1998</v>
      </c>
      <c r="E738" s="28">
        <v>2004</v>
      </c>
      <c r="F738" s="29" t="s">
        <v>1699</v>
      </c>
      <c r="G738" s="28">
        <v>1136.48</v>
      </c>
      <c r="H738" s="7"/>
    </row>
    <row r="739" spans="1:8" x14ac:dyDescent="0.25">
      <c r="A739" s="27" t="s">
        <v>240</v>
      </c>
      <c r="B739" s="27" t="s">
        <v>1146</v>
      </c>
      <c r="C739" s="27" t="s">
        <v>36</v>
      </c>
      <c r="D739" s="28">
        <v>2014</v>
      </c>
      <c r="E739" s="28">
        <v>2016</v>
      </c>
      <c r="F739" s="29" t="s">
        <v>1699</v>
      </c>
      <c r="G739" s="28">
        <v>79</v>
      </c>
      <c r="H739" s="7"/>
    </row>
    <row r="740" spans="1:8" x14ac:dyDescent="0.25">
      <c r="A740" s="20" t="s">
        <v>240</v>
      </c>
      <c r="B740" s="20" t="s">
        <v>62</v>
      </c>
      <c r="C740" s="20"/>
      <c r="D740" s="21">
        <v>2001</v>
      </c>
      <c r="E740" s="21"/>
      <c r="F740" s="23" t="s">
        <v>1689</v>
      </c>
      <c r="G740" s="21"/>
      <c r="H740" s="7"/>
    </row>
    <row r="741" spans="1:8" x14ac:dyDescent="0.25">
      <c r="A741" s="20" t="s">
        <v>241</v>
      </c>
      <c r="B741" s="20" t="s">
        <v>105</v>
      </c>
      <c r="C741" s="20"/>
      <c r="D741" s="21">
        <v>2007</v>
      </c>
      <c r="E741" s="21"/>
      <c r="F741" s="23" t="s">
        <v>1689</v>
      </c>
      <c r="G741" s="21"/>
      <c r="H741" s="7"/>
    </row>
    <row r="742" spans="1:8" x14ac:dyDescent="0.25">
      <c r="A742" s="20" t="s">
        <v>241</v>
      </c>
      <c r="B742" s="20" t="s">
        <v>242</v>
      </c>
      <c r="C742" s="20"/>
      <c r="D742" s="21">
        <v>2003</v>
      </c>
      <c r="E742" s="21"/>
      <c r="F742" s="23" t="s">
        <v>1689</v>
      </c>
      <c r="G742" s="21"/>
      <c r="H742" s="7"/>
    </row>
    <row r="743" spans="1:8" ht="15" customHeight="1" x14ac:dyDescent="0.25">
      <c r="A743" s="27" t="s">
        <v>1147</v>
      </c>
      <c r="B743" s="27" t="s">
        <v>1148</v>
      </c>
      <c r="C743" s="27" t="s">
        <v>24</v>
      </c>
      <c r="D743" s="28">
        <v>2008</v>
      </c>
      <c r="E743" s="28">
        <v>2010</v>
      </c>
      <c r="F743" s="29" t="s">
        <v>1699</v>
      </c>
      <c r="G743" s="28">
        <v>75.83</v>
      </c>
      <c r="H743" s="7"/>
    </row>
    <row r="744" spans="1:8" x14ac:dyDescent="0.25">
      <c r="A744" s="27" t="s">
        <v>1149</v>
      </c>
      <c r="B744" s="27" t="s">
        <v>194</v>
      </c>
      <c r="C744" s="27" t="s">
        <v>20</v>
      </c>
      <c r="D744" s="28">
        <v>2001</v>
      </c>
      <c r="E744" s="28">
        <v>2001</v>
      </c>
      <c r="F744" s="29" t="s">
        <v>1699</v>
      </c>
      <c r="G744" s="28">
        <v>41.234999999999999</v>
      </c>
      <c r="H744" s="7"/>
    </row>
    <row r="745" spans="1:8" x14ac:dyDescent="0.25">
      <c r="A745" s="27" t="s">
        <v>1150</v>
      </c>
      <c r="B745" s="27" t="s">
        <v>1151</v>
      </c>
      <c r="C745" s="27" t="s">
        <v>20</v>
      </c>
      <c r="D745" s="28">
        <v>2004</v>
      </c>
      <c r="E745" s="28">
        <v>2004</v>
      </c>
      <c r="F745" s="29" t="s">
        <v>1699</v>
      </c>
      <c r="G745" s="28">
        <v>42</v>
      </c>
      <c r="H745" s="7"/>
    </row>
    <row r="746" spans="1:8" x14ac:dyDescent="0.25">
      <c r="A746" s="27" t="s">
        <v>1152</v>
      </c>
      <c r="B746" s="27" t="s">
        <v>1153</v>
      </c>
      <c r="C746" s="27" t="s">
        <v>24</v>
      </c>
      <c r="D746" s="28">
        <v>2006</v>
      </c>
      <c r="E746" s="28">
        <v>2006</v>
      </c>
      <c r="F746" s="29" t="s">
        <v>1699</v>
      </c>
      <c r="G746" s="28">
        <v>73.36</v>
      </c>
      <c r="H746" s="7"/>
    </row>
    <row r="747" spans="1:8" x14ac:dyDescent="0.25">
      <c r="A747" s="27" t="s">
        <v>243</v>
      </c>
      <c r="B747" s="27" t="s">
        <v>1154</v>
      </c>
      <c r="C747" s="27" t="s">
        <v>9</v>
      </c>
      <c r="D747" s="28">
        <v>2008</v>
      </c>
      <c r="E747" s="28">
        <v>2012</v>
      </c>
      <c r="F747" s="29" t="s">
        <v>1699</v>
      </c>
      <c r="G747" s="28">
        <v>703.82500000000005</v>
      </c>
      <c r="H747" s="7"/>
    </row>
    <row r="748" spans="1:8" x14ac:dyDescent="0.25">
      <c r="A748" s="27" t="s">
        <v>243</v>
      </c>
      <c r="B748" s="27" t="s">
        <v>105</v>
      </c>
      <c r="C748" s="27" t="s">
        <v>24</v>
      </c>
      <c r="D748" s="28">
        <v>2001</v>
      </c>
      <c r="E748" s="28">
        <v>2001</v>
      </c>
      <c r="F748" s="29" t="s">
        <v>1699</v>
      </c>
      <c r="G748" s="28">
        <v>65.405000000000001</v>
      </c>
      <c r="H748" s="7"/>
    </row>
    <row r="749" spans="1:8" x14ac:dyDescent="0.25">
      <c r="A749" s="27" t="s">
        <v>243</v>
      </c>
      <c r="B749" s="27" t="s">
        <v>198</v>
      </c>
      <c r="C749" s="27" t="s">
        <v>31</v>
      </c>
      <c r="D749" s="28">
        <v>2006</v>
      </c>
      <c r="E749" s="28">
        <v>2006</v>
      </c>
      <c r="F749" s="29" t="s">
        <v>1699</v>
      </c>
      <c r="G749" s="28">
        <v>46.84</v>
      </c>
      <c r="H749" s="7"/>
    </row>
    <row r="750" spans="1:8" x14ac:dyDescent="0.25">
      <c r="A750" s="20" t="s">
        <v>243</v>
      </c>
      <c r="B750" s="20" t="s">
        <v>244</v>
      </c>
      <c r="C750" s="20"/>
      <c r="D750" s="21">
        <v>2012</v>
      </c>
      <c r="E750" s="21"/>
      <c r="F750" s="23" t="s">
        <v>1689</v>
      </c>
      <c r="G750" s="21"/>
      <c r="H750" s="7"/>
    </row>
    <row r="751" spans="1:8" x14ac:dyDescent="0.25">
      <c r="A751" s="27" t="s">
        <v>1155</v>
      </c>
      <c r="B751" s="27" t="s">
        <v>268</v>
      </c>
      <c r="C751" s="27" t="s">
        <v>31</v>
      </c>
      <c r="D751" s="28">
        <v>2001</v>
      </c>
      <c r="E751" s="28">
        <v>2003</v>
      </c>
      <c r="F751" s="29" t="s">
        <v>1699</v>
      </c>
      <c r="G751" s="28">
        <v>61.32</v>
      </c>
      <c r="H751" s="7"/>
    </row>
    <row r="752" spans="1:8" x14ac:dyDescent="0.25">
      <c r="A752" s="27" t="s">
        <v>1156</v>
      </c>
      <c r="B752" s="27" t="s">
        <v>1157</v>
      </c>
      <c r="C752" s="27" t="s">
        <v>31</v>
      </c>
      <c r="D752" s="28">
        <v>2008</v>
      </c>
      <c r="E752" s="28">
        <v>2008</v>
      </c>
      <c r="F752" s="29" t="s">
        <v>1699</v>
      </c>
      <c r="G752" s="28">
        <v>52.05</v>
      </c>
      <c r="H752" s="7"/>
    </row>
    <row r="753" spans="1:8" x14ac:dyDescent="0.25">
      <c r="A753" s="27" t="s">
        <v>1158</v>
      </c>
      <c r="B753" s="27" t="s">
        <v>64</v>
      </c>
      <c r="C753" s="27" t="s">
        <v>6</v>
      </c>
      <c r="D753" s="28">
        <v>2013</v>
      </c>
      <c r="E753" s="28">
        <v>2016</v>
      </c>
      <c r="F753" s="29" t="s">
        <v>1699</v>
      </c>
      <c r="G753" s="28">
        <v>153.56</v>
      </c>
      <c r="H753" s="7"/>
    </row>
    <row r="754" spans="1:8" x14ac:dyDescent="0.25">
      <c r="A754" s="27" t="s">
        <v>1159</v>
      </c>
      <c r="B754" s="27" t="s">
        <v>33</v>
      </c>
      <c r="C754" s="27" t="s">
        <v>24</v>
      </c>
      <c r="D754" s="28">
        <v>2008</v>
      </c>
      <c r="E754" s="28">
        <v>2009</v>
      </c>
      <c r="F754" s="29" t="s">
        <v>1699</v>
      </c>
      <c r="G754" s="28">
        <v>61.295000000000002</v>
      </c>
      <c r="H754" s="7"/>
    </row>
    <row r="755" spans="1:8" x14ac:dyDescent="0.25">
      <c r="A755" s="27" t="s">
        <v>1160</v>
      </c>
      <c r="B755" s="27" t="s">
        <v>1161</v>
      </c>
      <c r="C755" s="27" t="s">
        <v>27</v>
      </c>
      <c r="D755" s="28">
        <v>2002</v>
      </c>
      <c r="E755" s="28">
        <v>2008</v>
      </c>
      <c r="F755" s="29" t="s">
        <v>1699</v>
      </c>
      <c r="G755" s="28">
        <v>608.5</v>
      </c>
      <c r="H755" s="7"/>
    </row>
    <row r="756" spans="1:8" x14ac:dyDescent="0.25">
      <c r="A756" s="27" t="s">
        <v>1162</v>
      </c>
      <c r="B756" s="27" t="s">
        <v>64</v>
      </c>
      <c r="C756" s="27" t="s">
        <v>17</v>
      </c>
      <c r="D756" s="28">
        <v>2004</v>
      </c>
      <c r="E756" s="28">
        <v>2005</v>
      </c>
      <c r="F756" s="29" t="s">
        <v>1699</v>
      </c>
      <c r="G756" s="28">
        <v>618.75</v>
      </c>
      <c r="H756" s="7"/>
    </row>
    <row r="757" spans="1:8" x14ac:dyDescent="0.25">
      <c r="A757" s="27" t="s">
        <v>1163</v>
      </c>
      <c r="B757" s="27" t="s">
        <v>1164</v>
      </c>
      <c r="C757" s="27" t="s">
        <v>6</v>
      </c>
      <c r="D757" s="28">
        <v>2008</v>
      </c>
      <c r="E757" s="28">
        <v>2012</v>
      </c>
      <c r="F757" s="29" t="s">
        <v>1699</v>
      </c>
      <c r="G757" s="28">
        <v>155.065</v>
      </c>
      <c r="H757" s="7"/>
    </row>
    <row r="758" spans="1:8" x14ac:dyDescent="0.25">
      <c r="A758" s="27" t="s">
        <v>1165</v>
      </c>
      <c r="B758" s="27" t="s">
        <v>1166</v>
      </c>
      <c r="C758" s="27" t="s">
        <v>17</v>
      </c>
      <c r="D758" s="28">
        <v>2002</v>
      </c>
      <c r="E758" s="28">
        <v>2013</v>
      </c>
      <c r="F758" s="29" t="s">
        <v>1699</v>
      </c>
      <c r="G758" s="28">
        <v>913.15</v>
      </c>
      <c r="H758" s="7"/>
    </row>
    <row r="759" spans="1:8" x14ac:dyDescent="0.25">
      <c r="A759" s="27" t="s">
        <v>1167</v>
      </c>
      <c r="B759" s="27" t="s">
        <v>1168</v>
      </c>
      <c r="C759" s="27" t="s">
        <v>17</v>
      </c>
      <c r="D759" s="28">
        <v>2000</v>
      </c>
      <c r="E759" s="28">
        <v>2021</v>
      </c>
      <c r="F759" s="29" t="s">
        <v>1699</v>
      </c>
      <c r="G759" s="28">
        <v>1406.3</v>
      </c>
      <c r="H759" s="7"/>
    </row>
    <row r="760" spans="1:8" x14ac:dyDescent="0.25">
      <c r="A760" s="27" t="s">
        <v>1169</v>
      </c>
      <c r="B760" s="27" t="s">
        <v>147</v>
      </c>
      <c r="C760" s="27" t="s">
        <v>6</v>
      </c>
      <c r="D760" s="28">
        <v>2000</v>
      </c>
      <c r="E760" s="28">
        <v>2005</v>
      </c>
      <c r="F760" s="29" t="s">
        <v>1699</v>
      </c>
      <c r="G760" s="28">
        <v>204.91</v>
      </c>
      <c r="H760" s="7"/>
    </row>
    <row r="1012" spans="8:8" x14ac:dyDescent="0.25">
      <c r="H1012" s="14"/>
    </row>
    <row r="1104" ht="15" customHeight="1" x14ac:dyDescent="0.25"/>
    <row r="1162" ht="15" customHeight="1" x14ac:dyDescent="0.25"/>
  </sheetData>
  <sortState xmlns:xlrd2="http://schemas.microsoft.com/office/spreadsheetml/2017/richdata2" ref="A2:G1162">
    <sortCondition ref="A2:A1162"/>
  </sortState>
  <mergeCells count="5">
    <mergeCell ref="K3:L3"/>
    <mergeCell ref="P3:Q3"/>
    <mergeCell ref="P19:Q19"/>
    <mergeCell ref="K39:L39"/>
    <mergeCell ref="S3:T3"/>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5A025-671A-43F4-A821-EF1DD1FD7D8F}">
  <sheetPr>
    <tabColor rgb="FF0070C0"/>
  </sheetPr>
  <dimension ref="A1:T1251"/>
  <sheetViews>
    <sheetView zoomScale="80" zoomScaleNormal="80" workbookViewId="0">
      <pane ySplit="1" topLeftCell="A2" activePane="bottomLeft" state="frozen"/>
      <selection pane="bottomLeft" activeCell="I40" sqref="I40"/>
    </sheetView>
  </sheetViews>
  <sheetFormatPr defaultRowHeight="15" x14ac:dyDescent="0.25"/>
  <cols>
    <col min="1" max="1" width="17.85546875" style="39" bestFit="1" customWidth="1"/>
    <col min="2" max="2" width="15.28515625" style="39" bestFit="1" customWidth="1"/>
    <col min="3" max="3" width="10.5703125" style="39" bestFit="1" customWidth="1"/>
    <col min="4" max="4" width="6.42578125" style="35" bestFit="1" customWidth="1"/>
    <col min="5" max="5" width="6.28515625" style="35" bestFit="1" customWidth="1"/>
    <col min="6" max="6" width="13" style="19" bestFit="1" customWidth="1"/>
    <col min="7" max="7" width="9.85546875" style="35" bestFit="1" customWidth="1"/>
    <col min="8" max="8" width="3.42578125" style="5" customWidth="1"/>
    <col min="9" max="9" width="10.140625" style="5" customWidth="1"/>
    <col min="10" max="10" width="9.85546875" style="5" bestFit="1" customWidth="1"/>
    <col min="11" max="11" width="12.140625" style="5" bestFit="1" customWidth="1"/>
    <col min="12" max="13" width="9.85546875" style="5" customWidth="1"/>
    <col min="14" max="14" width="10.85546875" style="5" bestFit="1" customWidth="1"/>
    <col min="15" max="15" width="9.140625" style="5"/>
    <col min="16" max="16" width="14.42578125" style="5" bestFit="1" customWidth="1"/>
    <col min="17" max="17" width="12.140625" style="5" bestFit="1" customWidth="1"/>
    <col min="18" max="18" width="9.140625" style="13"/>
    <col min="19" max="19" width="10.5703125" style="5" bestFit="1" customWidth="1"/>
    <col min="20" max="16384" width="9.140625" style="5"/>
  </cols>
  <sheetData>
    <row r="1" spans="1:20" ht="21" x14ac:dyDescent="0.35">
      <c r="A1" s="16" t="s">
        <v>0</v>
      </c>
      <c r="B1" s="16" t="s">
        <v>1</v>
      </c>
      <c r="C1" s="16" t="s">
        <v>2</v>
      </c>
      <c r="D1" s="16" t="s">
        <v>436</v>
      </c>
      <c r="E1" s="16" t="s">
        <v>437</v>
      </c>
      <c r="F1" s="16" t="s">
        <v>439</v>
      </c>
      <c r="G1" s="16" t="s">
        <v>1676</v>
      </c>
      <c r="H1" s="7"/>
    </row>
    <row r="2" spans="1:20" s="3" customFormat="1" ht="15" customHeight="1" x14ac:dyDescent="0.35">
      <c r="A2" s="61" t="s">
        <v>440</v>
      </c>
      <c r="B2" s="61" t="s">
        <v>19</v>
      </c>
      <c r="C2" s="61" t="s">
        <v>36</v>
      </c>
      <c r="D2" s="62">
        <v>2002</v>
      </c>
      <c r="E2" s="62">
        <v>2002</v>
      </c>
      <c r="F2" s="63" t="s">
        <v>1699</v>
      </c>
      <c r="G2" s="62">
        <v>109.38</v>
      </c>
      <c r="H2" s="7"/>
      <c r="I2" s="5"/>
      <c r="M2" s="5"/>
      <c r="R2" s="42"/>
    </row>
    <row r="3" spans="1:20" x14ac:dyDescent="0.25">
      <c r="A3" s="17" t="s">
        <v>1170</v>
      </c>
      <c r="B3" s="17" t="s">
        <v>1161</v>
      </c>
      <c r="C3" s="17" t="s">
        <v>6</v>
      </c>
      <c r="D3" s="18">
        <v>2000</v>
      </c>
      <c r="E3" s="18">
        <v>2010</v>
      </c>
      <c r="F3" s="27" t="s">
        <v>1699</v>
      </c>
      <c r="G3" s="18">
        <v>212.5</v>
      </c>
      <c r="H3" s="7"/>
      <c r="K3" s="133" t="s">
        <v>1678</v>
      </c>
      <c r="L3" s="133"/>
      <c r="M3" s="43"/>
      <c r="N3" s="43"/>
      <c r="P3" s="131" t="s">
        <v>1679</v>
      </c>
      <c r="Q3" s="131"/>
      <c r="S3" s="130" t="s">
        <v>21</v>
      </c>
      <c r="T3" s="130"/>
    </row>
    <row r="4" spans="1:20" x14ac:dyDescent="0.25">
      <c r="A4" s="30" t="s">
        <v>245</v>
      </c>
      <c r="B4" s="30" t="s">
        <v>162</v>
      </c>
      <c r="C4" s="30"/>
      <c r="D4" s="22">
        <v>2003</v>
      </c>
      <c r="E4" s="22"/>
      <c r="F4" s="20" t="s">
        <v>442</v>
      </c>
      <c r="G4" s="22"/>
      <c r="H4" s="7"/>
      <c r="K4" s="45" t="s">
        <v>1680</v>
      </c>
      <c r="L4" s="46" t="s">
        <v>436</v>
      </c>
      <c r="M4" s="47" t="s">
        <v>437</v>
      </c>
      <c r="N4" s="46" t="s">
        <v>1681</v>
      </c>
      <c r="P4" s="24" t="s">
        <v>446</v>
      </c>
      <c r="Q4" s="25" t="s">
        <v>447</v>
      </c>
      <c r="R4" s="5"/>
      <c r="S4" s="8" t="s">
        <v>28</v>
      </c>
      <c r="T4" s="9">
        <f>COUNTIF($C$2:$C$1999,"1st Lt.")</f>
        <v>139</v>
      </c>
    </row>
    <row r="5" spans="1:20" x14ac:dyDescent="0.25">
      <c r="A5" s="30" t="s">
        <v>246</v>
      </c>
      <c r="B5" s="30" t="s">
        <v>40</v>
      </c>
      <c r="C5" s="30"/>
      <c r="D5" s="22">
        <v>2009</v>
      </c>
      <c r="E5" s="22"/>
      <c r="F5" s="20" t="s">
        <v>442</v>
      </c>
      <c r="G5" s="22"/>
      <c r="H5" s="7"/>
      <c r="K5" s="48">
        <v>1997</v>
      </c>
      <c r="L5" s="49">
        <f>COUNTIF($D$2:$D$1999,"1997")</f>
        <v>0</v>
      </c>
      <c r="M5" s="50" t="s">
        <v>1677</v>
      </c>
      <c r="N5" s="49">
        <f>COUNTIFS($F$2:$F$2000,"ACTIVE",$D$2:$D$2000,"1997")</f>
        <v>0</v>
      </c>
      <c r="P5" s="24" t="s">
        <v>1682</v>
      </c>
      <c r="Q5" s="25">
        <f>COUNTIFS($G$2:$G$1999,"&gt;=0",$G$2:$G$1999,"&lt;34.99")</f>
        <v>78</v>
      </c>
      <c r="R5" s="5"/>
      <c r="S5" s="8" t="s">
        <v>31</v>
      </c>
      <c r="T5" s="9">
        <f>COUNTIF($C$2:$C$1999,"Capt.")</f>
        <v>46</v>
      </c>
    </row>
    <row r="6" spans="1:20" x14ac:dyDescent="0.25">
      <c r="A6" s="17" t="s">
        <v>1171</v>
      </c>
      <c r="B6" s="17" t="s">
        <v>164</v>
      </c>
      <c r="C6" s="17" t="s">
        <v>6</v>
      </c>
      <c r="D6" s="18">
        <v>2014</v>
      </c>
      <c r="E6" s="18">
        <v>2014</v>
      </c>
      <c r="F6" s="27" t="s">
        <v>1699</v>
      </c>
      <c r="G6" s="18">
        <v>186.25</v>
      </c>
      <c r="H6" s="7"/>
      <c r="K6" s="48">
        <v>1998</v>
      </c>
      <c r="L6" s="49">
        <f>COUNTIF($D$2:$D$1999,"1998")</f>
        <v>0</v>
      </c>
      <c r="M6" s="50" t="s">
        <v>1677</v>
      </c>
      <c r="N6" s="49">
        <f>COUNTIFS($F$2:$F$2000,"ACTIVE",$D$2:$D$2000,"1998")</f>
        <v>0</v>
      </c>
      <c r="P6" s="24" t="s">
        <v>1683</v>
      </c>
      <c r="Q6" s="25">
        <f>COUNTIFS($G$2:$G$1999,"&gt;=35",$G$2:$G$1999,"&lt;99.99")</f>
        <v>156</v>
      </c>
      <c r="R6" s="5"/>
      <c r="S6" s="8" t="s">
        <v>24</v>
      </c>
      <c r="T6" s="9">
        <f>COUNTIF($C$2:$C$1999,"Maj.")</f>
        <v>22</v>
      </c>
    </row>
    <row r="7" spans="1:20" x14ac:dyDescent="0.25">
      <c r="A7" s="17" t="s">
        <v>1127</v>
      </c>
      <c r="B7" s="17" t="s">
        <v>1172</v>
      </c>
      <c r="C7" s="17" t="s">
        <v>28</v>
      </c>
      <c r="D7" s="18">
        <v>2011</v>
      </c>
      <c r="E7" s="18">
        <v>2011</v>
      </c>
      <c r="F7" s="27" t="s">
        <v>1699</v>
      </c>
      <c r="G7" s="18">
        <v>37.1</v>
      </c>
      <c r="H7" s="7"/>
      <c r="K7" s="48">
        <v>1999</v>
      </c>
      <c r="L7" s="49">
        <f>COUNTIF($D$2:$D$1999,"1999")</f>
        <v>0</v>
      </c>
      <c r="M7" s="50" t="s">
        <v>1677</v>
      </c>
      <c r="N7" s="49">
        <f>COUNTIFS($F$2:$F$2000,"ACTIVE",$D$2:$D$2000,"1999")</f>
        <v>0</v>
      </c>
      <c r="P7" s="24" t="s">
        <v>1684</v>
      </c>
      <c r="Q7" s="25">
        <f>COUNTIFS($G$2:$G$1999,"&gt;=100",$G$2:$G$1999,"&lt;199.99")</f>
        <v>91</v>
      </c>
      <c r="R7" s="5"/>
      <c r="S7" s="8" t="s">
        <v>36</v>
      </c>
      <c r="T7" s="9">
        <f>COUNTIF($C$2:$C$1999,"Lt. Col.")</f>
        <v>90</v>
      </c>
    </row>
    <row r="8" spans="1:20" x14ac:dyDescent="0.25">
      <c r="A8" s="17" t="s">
        <v>1127</v>
      </c>
      <c r="B8" s="17" t="s">
        <v>820</v>
      </c>
      <c r="C8" s="17" t="s">
        <v>31</v>
      </c>
      <c r="D8" s="18">
        <v>2003</v>
      </c>
      <c r="E8" s="18">
        <v>2003</v>
      </c>
      <c r="F8" s="27" t="s">
        <v>1699</v>
      </c>
      <c r="G8" s="18">
        <v>86.87</v>
      </c>
      <c r="H8" s="7"/>
      <c r="K8" s="48">
        <v>2000</v>
      </c>
      <c r="L8" s="49">
        <f>COUNTIF($D$2:$D$1999,"2000")</f>
        <v>213</v>
      </c>
      <c r="M8" s="50" t="s">
        <v>1677</v>
      </c>
      <c r="N8" s="49">
        <f>COUNTIFS($F$2:$F$2000,"ACTIVE",$D$2:$D$2000,"2000")</f>
        <v>28</v>
      </c>
      <c r="P8" s="24" t="s">
        <v>1685</v>
      </c>
      <c r="Q8" s="25">
        <f>COUNTIFS($G$2:$G$1999,"&gt;=200",$G$2:$G$1999,"&lt;299.99")</f>
        <v>39</v>
      </c>
      <c r="R8" s="5"/>
      <c r="S8" s="8" t="s">
        <v>6</v>
      </c>
      <c r="T8" s="9">
        <f>COUNTIF($C$2:$C$1999,"Col.")</f>
        <v>68</v>
      </c>
    </row>
    <row r="9" spans="1:20" x14ac:dyDescent="0.25">
      <c r="A9" s="17" t="s">
        <v>455</v>
      </c>
      <c r="B9" s="17" t="s">
        <v>434</v>
      </c>
      <c r="C9" s="64" t="s">
        <v>36</v>
      </c>
      <c r="D9" s="18">
        <v>2000</v>
      </c>
      <c r="E9" s="18">
        <v>2003</v>
      </c>
      <c r="F9" s="27" t="s">
        <v>1699</v>
      </c>
      <c r="G9" s="18">
        <v>136.13999999999999</v>
      </c>
      <c r="H9" s="7"/>
      <c r="K9" s="48">
        <v>2001</v>
      </c>
      <c r="L9" s="49">
        <f>COUNTIF($D$2:$D$1999,"2001")</f>
        <v>23</v>
      </c>
      <c r="M9" s="50">
        <f>COUNTIF($E$2:$E$1999,"2001")</f>
        <v>40</v>
      </c>
      <c r="N9" s="49">
        <f>COUNTIFS($F$2:$F$2000,"ACTIVE",$D$2:$D$2000,"2001")</f>
        <v>4</v>
      </c>
      <c r="P9" s="24" t="s">
        <v>1686</v>
      </c>
      <c r="Q9" s="25">
        <f>COUNTIFS($G$2:$G$1999,"&gt;=300",$G$2:$G$1999,"&lt;449.99")</f>
        <v>40</v>
      </c>
      <c r="R9" s="5"/>
      <c r="S9" s="8" t="s">
        <v>27</v>
      </c>
      <c r="T9" s="9">
        <f>COUNTIF($C$2:$C$1999,"Brig. Gen.")</f>
        <v>58</v>
      </c>
    </row>
    <row r="10" spans="1:20" x14ac:dyDescent="0.25">
      <c r="A10" s="17" t="s">
        <v>1173</v>
      </c>
      <c r="B10" s="17" t="s">
        <v>294</v>
      </c>
      <c r="C10" s="17" t="s">
        <v>28</v>
      </c>
      <c r="D10" s="18">
        <v>2013</v>
      </c>
      <c r="E10" s="18">
        <v>2013</v>
      </c>
      <c r="F10" s="27" t="s">
        <v>1699</v>
      </c>
      <c r="G10" s="18">
        <v>32</v>
      </c>
      <c r="H10" s="7"/>
      <c r="K10" s="48">
        <v>2002</v>
      </c>
      <c r="L10" s="49">
        <f>COUNTIF($D$2:$D$1999,"2002")</f>
        <v>33</v>
      </c>
      <c r="M10" s="50">
        <f>COUNTIF($E$2:$E$1999,"2002")</f>
        <v>34</v>
      </c>
      <c r="N10" s="49">
        <f>COUNTIFS($F$2:$F$2000,"ACTIVE",$D$2:$D$2000,"2002")</f>
        <v>5</v>
      </c>
      <c r="P10" s="24" t="s">
        <v>1687</v>
      </c>
      <c r="Q10" s="25">
        <f>COUNTIFS($G$2:$G$1999,"&gt;=450",$G$2:$G$1999,"&lt;999.99")</f>
        <v>68</v>
      </c>
      <c r="R10" s="5"/>
      <c r="S10" s="8" t="s">
        <v>17</v>
      </c>
      <c r="T10" s="9">
        <f>COUNTIF($C$2:$C$1999,"Maj. Gen.")</f>
        <v>53</v>
      </c>
    </row>
    <row r="11" spans="1:20" x14ac:dyDescent="0.25">
      <c r="A11" s="17" t="s">
        <v>1174</v>
      </c>
      <c r="B11" s="17" t="s">
        <v>92</v>
      </c>
      <c r="C11" s="17" t="s">
        <v>31</v>
      </c>
      <c r="D11" s="18">
        <v>2020</v>
      </c>
      <c r="E11" s="18">
        <v>2022</v>
      </c>
      <c r="F11" s="27" t="s">
        <v>1699</v>
      </c>
      <c r="G11" s="18">
        <v>51</v>
      </c>
      <c r="H11" s="7"/>
      <c r="K11" s="48">
        <v>2003</v>
      </c>
      <c r="L11" s="49">
        <f>COUNTIF($D$2:$D$1999,"2003")</f>
        <v>29</v>
      </c>
      <c r="M11" s="50">
        <f>COUNTIF($E$2:$E$1999,"2003")</f>
        <v>27</v>
      </c>
      <c r="N11" s="49">
        <f>COUNTIFS($F$2:$F$2000,"ACTIVE",$D$2:$D$2000,"2003")</f>
        <v>3</v>
      </c>
      <c r="P11" s="24" t="s">
        <v>1688</v>
      </c>
      <c r="Q11" s="25">
        <f>COUNTIFS($G$2:$G$1999,"&gt;=1000",$G$2:$G$1999,"&lt;1999.99")</f>
        <v>46</v>
      </c>
      <c r="R11" s="5"/>
      <c r="S11" s="8" t="s">
        <v>9</v>
      </c>
      <c r="T11" s="9">
        <f>COUNTIF($C$2:$C$1999,"Lt. Gen.")</f>
        <v>32</v>
      </c>
    </row>
    <row r="12" spans="1:20" x14ac:dyDescent="0.25">
      <c r="A12" s="17" t="s">
        <v>1175</v>
      </c>
      <c r="B12" s="17" t="s">
        <v>590</v>
      </c>
      <c r="C12" s="17" t="s">
        <v>17</v>
      </c>
      <c r="D12" s="18">
        <v>2000</v>
      </c>
      <c r="E12" s="18">
        <v>2010</v>
      </c>
      <c r="F12" s="27" t="s">
        <v>1699</v>
      </c>
      <c r="G12" s="18">
        <v>789</v>
      </c>
      <c r="H12" s="7"/>
      <c r="K12" s="48">
        <v>2004</v>
      </c>
      <c r="L12" s="49">
        <f>COUNTIF($D$2:$D$1999,"2004")</f>
        <v>17</v>
      </c>
      <c r="M12" s="50">
        <f>COUNTIF($E$2:$E$1999,"2004")</f>
        <v>27</v>
      </c>
      <c r="N12" s="49">
        <f>COUNTIFS($F$2:$F$2000,"ACTIVE",$D$2:$D$2000,"2004")</f>
        <v>1</v>
      </c>
      <c r="P12" s="24" t="s">
        <v>1690</v>
      </c>
      <c r="Q12" s="25">
        <f>COUNTIFS($G$2:$G$1999,"&gt;=2000",$G$2:$G$1999,"&lt;2999.99")</f>
        <v>12</v>
      </c>
      <c r="R12" s="5"/>
      <c r="S12" s="8" t="s">
        <v>43</v>
      </c>
      <c r="T12" s="9">
        <f>COUNTIF($C$2:$C$1999,"Gen.")</f>
        <v>31</v>
      </c>
    </row>
    <row r="13" spans="1:20" x14ac:dyDescent="0.25">
      <c r="A13" s="17" t="s">
        <v>247</v>
      </c>
      <c r="B13" s="17" t="s">
        <v>62</v>
      </c>
      <c r="C13" s="17" t="s">
        <v>6</v>
      </c>
      <c r="D13" s="18">
        <v>2007</v>
      </c>
      <c r="E13" s="18">
        <v>2010</v>
      </c>
      <c r="F13" s="27" t="s">
        <v>1699</v>
      </c>
      <c r="G13" s="18">
        <v>201.39</v>
      </c>
      <c r="H13" s="7"/>
      <c r="K13" s="48">
        <v>2005</v>
      </c>
      <c r="L13" s="49">
        <f>COUNTIF($D$2:$D$1999,"2005")</f>
        <v>35</v>
      </c>
      <c r="M13" s="50">
        <f>COUNTIF($E$2:$E$1999,"2005")</f>
        <v>39</v>
      </c>
      <c r="N13" s="49">
        <f>COUNTIFS($F$2:$F$2000,"ACTIVE",$D$2:$D$2000,"2005")</f>
        <v>3</v>
      </c>
      <c r="P13" s="24" t="s">
        <v>1691</v>
      </c>
      <c r="Q13" s="25">
        <f>COUNTIFS($G$2:$G$1999,"&gt;=3000",$G$2:$G$1999,"&lt;3999.99")</f>
        <v>5</v>
      </c>
      <c r="R13" s="5"/>
      <c r="S13" s="11" t="s">
        <v>50</v>
      </c>
      <c r="T13" s="12">
        <f>SUM(T4:T12)</f>
        <v>539</v>
      </c>
    </row>
    <row r="14" spans="1:20" x14ac:dyDescent="0.25">
      <c r="A14" s="30" t="s">
        <v>247</v>
      </c>
      <c r="B14" s="30" t="s">
        <v>248</v>
      </c>
      <c r="C14" s="30"/>
      <c r="D14" s="22">
        <v>2023</v>
      </c>
      <c r="E14" s="22"/>
      <c r="F14" s="30" t="s">
        <v>442</v>
      </c>
      <c r="G14" s="22"/>
      <c r="H14" s="7"/>
      <c r="K14" s="48">
        <v>2006</v>
      </c>
      <c r="L14" s="49">
        <f>COUNTIF($D$2:$D$1999,"2006")</f>
        <v>28</v>
      </c>
      <c r="M14" s="50">
        <f>COUNTIF($E$2:$E$1999,"2006")</f>
        <v>29</v>
      </c>
      <c r="N14" s="49">
        <f>COUNTIFS($F$2:$F$2000,"ACTIVE",$D$2:$D$2000,"2006")</f>
        <v>4</v>
      </c>
      <c r="P14" s="24" t="s">
        <v>1692</v>
      </c>
      <c r="Q14" s="25">
        <f>COUNTIFS($G$2:$G$1999,"&gt;=4000",$G$2:$G$1999,"&lt;4999.99")</f>
        <v>2</v>
      </c>
      <c r="R14" s="5"/>
    </row>
    <row r="15" spans="1:20" x14ac:dyDescent="0.25">
      <c r="A15" s="17" t="s">
        <v>1176</v>
      </c>
      <c r="B15" s="17" t="s">
        <v>1701</v>
      </c>
      <c r="C15" s="17" t="s">
        <v>28</v>
      </c>
      <c r="D15" s="18">
        <v>2002</v>
      </c>
      <c r="E15" s="18">
        <v>2002</v>
      </c>
      <c r="F15" s="27" t="s">
        <v>1699</v>
      </c>
      <c r="G15" s="18">
        <v>30</v>
      </c>
      <c r="H15" s="7"/>
      <c r="K15" s="48">
        <v>2007</v>
      </c>
      <c r="L15" s="49">
        <f>COUNTIF($D$2:$D$1999,"2007")</f>
        <v>29</v>
      </c>
      <c r="M15" s="50">
        <f>COUNTIF($E$2:$E$1999,"2007")</f>
        <v>37</v>
      </c>
      <c r="N15" s="49">
        <f>COUNTIFS($F$2:$F$2000,"ACTIVE",$D$2:$D$2000,"2007")</f>
        <v>3</v>
      </c>
      <c r="P15" s="24" t="s">
        <v>1693</v>
      </c>
      <c r="Q15" s="25">
        <f>COUNTIFS($G$2:$G$1999,"&gt;=5000",$G$2:$G$1999,"&lt;9999.99")</f>
        <v>2</v>
      </c>
      <c r="R15" s="5"/>
    </row>
    <row r="16" spans="1:20" x14ac:dyDescent="0.25">
      <c r="A16" s="17" t="s">
        <v>461</v>
      </c>
      <c r="B16" s="17" t="s">
        <v>146</v>
      </c>
      <c r="C16" s="17" t="s">
        <v>28</v>
      </c>
      <c r="D16" s="18">
        <v>2015</v>
      </c>
      <c r="E16" s="18">
        <v>2016</v>
      </c>
      <c r="F16" s="27" t="s">
        <v>1699</v>
      </c>
      <c r="G16" s="18">
        <v>42.61</v>
      </c>
      <c r="H16" s="7"/>
      <c r="K16" s="48">
        <v>2008</v>
      </c>
      <c r="L16" s="49">
        <f>COUNTIF($D$2:$D$1999,"2008")</f>
        <v>26</v>
      </c>
      <c r="M16" s="50">
        <f>COUNTIF($E$2:$E$1999,"2008")</f>
        <v>36</v>
      </c>
      <c r="N16" s="49">
        <f>COUNTIFS($F$2:$F$2000,"ACTIVE",$D$2:$D$2000,"2008")</f>
        <v>2</v>
      </c>
      <c r="P16" s="24" t="s">
        <v>1694</v>
      </c>
      <c r="Q16" s="25">
        <f>COUNTIFS($G$2:$G$1999,"&gt;=10000",$G$2:$G$1999,"&lt;50000")</f>
        <v>0</v>
      </c>
      <c r="R16" s="5"/>
    </row>
    <row r="17" spans="1:20" x14ac:dyDescent="0.25">
      <c r="A17" s="17" t="s">
        <v>1178</v>
      </c>
      <c r="B17" s="17" t="s">
        <v>845</v>
      </c>
      <c r="C17" s="17" t="s">
        <v>27</v>
      </c>
      <c r="D17" s="18">
        <v>2000</v>
      </c>
      <c r="E17" s="18">
        <v>2004</v>
      </c>
      <c r="F17" s="27" t="s">
        <v>1699</v>
      </c>
      <c r="G17" s="18">
        <v>381.9</v>
      </c>
      <c r="H17" s="7"/>
      <c r="K17" s="48">
        <v>2009</v>
      </c>
      <c r="L17" s="49">
        <f>COUNTIF($D$2:$D$1999,"2009")</f>
        <v>21</v>
      </c>
      <c r="M17" s="50">
        <f>COUNTIF($E$2:$E$1999,"2009")</f>
        <v>21</v>
      </c>
      <c r="N17" s="49">
        <f>COUNTIFS($F$2:$F$2000,"ACTIVE",$D$2:$D$2000,"2009")</f>
        <v>7</v>
      </c>
      <c r="P17" s="32" t="s">
        <v>50</v>
      </c>
      <c r="Q17" s="33">
        <f>SUM(Q5:Q16)</f>
        <v>539</v>
      </c>
      <c r="R17" s="5"/>
    </row>
    <row r="18" spans="1:20" x14ac:dyDescent="0.25">
      <c r="A18" s="17" t="s">
        <v>1179</v>
      </c>
      <c r="B18" s="17" t="s">
        <v>1180</v>
      </c>
      <c r="C18" s="17" t="s">
        <v>28</v>
      </c>
      <c r="D18" s="18">
        <v>2008</v>
      </c>
      <c r="E18" s="18">
        <v>2010</v>
      </c>
      <c r="F18" s="27" t="s">
        <v>1699</v>
      </c>
      <c r="G18" s="18">
        <v>30.125</v>
      </c>
      <c r="H18" s="7"/>
      <c r="K18" s="48">
        <v>2010</v>
      </c>
      <c r="L18" s="49">
        <f>COUNTIF($D$2:$D$1999,"2010")</f>
        <v>21</v>
      </c>
      <c r="M18" s="50">
        <f>COUNTIF($E$2:$E$1999,"2010")</f>
        <v>31</v>
      </c>
      <c r="N18" s="49">
        <f>COUNTIFS($F$2:$F$2000,"ACTIVE",$D$2:$D$2000,"2010")</f>
        <v>2</v>
      </c>
      <c r="R18" s="5"/>
    </row>
    <row r="19" spans="1:20" x14ac:dyDescent="0.25">
      <c r="A19" s="17" t="s">
        <v>1181</v>
      </c>
      <c r="B19" s="17" t="s">
        <v>94</v>
      </c>
      <c r="C19" s="17" t="s">
        <v>31</v>
      </c>
      <c r="D19" s="18">
        <v>2020</v>
      </c>
      <c r="E19" s="18">
        <v>2021</v>
      </c>
      <c r="F19" s="27" t="s">
        <v>1699</v>
      </c>
      <c r="G19" s="18">
        <v>64.53</v>
      </c>
      <c r="H19" s="7"/>
      <c r="K19" s="48">
        <v>2011</v>
      </c>
      <c r="L19" s="49">
        <f>COUNTIF($D$2:$D$1999,"2011")</f>
        <v>22</v>
      </c>
      <c r="M19" s="50">
        <f>COUNTIF($E$2:$E$1999,"2011")</f>
        <v>17</v>
      </c>
      <c r="N19" s="49">
        <f>COUNTIFS($F$2:$F$2000,"ACTIVE",$D$2:$D$2000,"2011")</f>
        <v>2</v>
      </c>
      <c r="P19" s="134" t="s">
        <v>1695</v>
      </c>
      <c r="Q19" s="134"/>
      <c r="R19" s="5"/>
    </row>
    <row r="20" spans="1:20" x14ac:dyDescent="0.25">
      <c r="A20" s="30" t="s">
        <v>1182</v>
      </c>
      <c r="B20" s="30" t="s">
        <v>47</v>
      </c>
      <c r="C20" s="94"/>
      <c r="D20" s="22">
        <v>2003</v>
      </c>
      <c r="E20" s="22"/>
      <c r="F20" s="91" t="s">
        <v>442</v>
      </c>
      <c r="G20" s="22"/>
      <c r="H20" s="7"/>
      <c r="K20" s="48">
        <v>2012</v>
      </c>
      <c r="L20" s="49">
        <f>COUNTIF($D$2:$D$1999,"2012")</f>
        <v>27</v>
      </c>
      <c r="M20" s="50">
        <f>COUNTIF($E$2:$E$1999,"2012")</f>
        <v>22</v>
      </c>
      <c r="N20" s="49">
        <f>COUNTIFS($F$2:$F$2000,"ACTIVE",$D$2:$D$2000,"2012")</f>
        <v>4</v>
      </c>
      <c r="P20" s="58" t="s">
        <v>1696</v>
      </c>
      <c r="Q20" s="59">
        <f>AVERAGE(G3:G1939)</f>
        <v>429.1646208178438</v>
      </c>
      <c r="R20" s="5"/>
    </row>
    <row r="21" spans="1:20" x14ac:dyDescent="0.25">
      <c r="A21" s="17" t="s">
        <v>1183</v>
      </c>
      <c r="B21" s="17" t="s">
        <v>72</v>
      </c>
      <c r="C21" s="17" t="s">
        <v>17</v>
      </c>
      <c r="D21" s="18">
        <v>2000</v>
      </c>
      <c r="E21" s="18">
        <v>2011</v>
      </c>
      <c r="F21" s="27" t="s">
        <v>1699</v>
      </c>
      <c r="G21" s="18">
        <v>720.09</v>
      </c>
      <c r="H21" s="7"/>
      <c r="K21" s="48">
        <v>2013</v>
      </c>
      <c r="L21" s="49">
        <f>COUNTIF($D$2:$D$1999,"2013")</f>
        <v>14</v>
      </c>
      <c r="M21" s="50">
        <f>COUNTIF($E$2:$E$1999,"2013")</f>
        <v>23</v>
      </c>
      <c r="N21" s="49">
        <f>COUNTIFS($F$2:$F$2000,"ACTIVE",$D$2:$D$2000,"2013")</f>
        <v>4</v>
      </c>
      <c r="P21" s="58" t="s">
        <v>1697</v>
      </c>
      <c r="Q21" s="60">
        <f>SUM(G3:G1997)</f>
        <v>230890.56599999996</v>
      </c>
      <c r="R21" s="5"/>
    </row>
    <row r="22" spans="1:20" x14ac:dyDescent="0.25">
      <c r="A22" s="17" t="s">
        <v>1184</v>
      </c>
      <c r="B22" s="17" t="s">
        <v>206</v>
      </c>
      <c r="C22" s="17" t="s">
        <v>17</v>
      </c>
      <c r="D22" s="18">
        <v>2000</v>
      </c>
      <c r="E22" s="18">
        <v>2021</v>
      </c>
      <c r="F22" s="27" t="s">
        <v>1699</v>
      </c>
      <c r="G22" s="18">
        <v>1294.83</v>
      </c>
      <c r="H22" s="7"/>
      <c r="K22" s="48">
        <v>2014</v>
      </c>
      <c r="L22" s="49">
        <f>COUNTIF($D$2:$D$1999,"2014")</f>
        <v>19</v>
      </c>
      <c r="M22" s="50">
        <f>COUNTIF($E$2:$E$1999,"2014")</f>
        <v>19</v>
      </c>
      <c r="N22" s="49">
        <f>COUNTIFS($F$2:$F$2000,"ACTIVE",$D$2:$D$2000,"2014")</f>
        <v>3</v>
      </c>
      <c r="R22" s="5"/>
    </row>
    <row r="23" spans="1:20" x14ac:dyDescent="0.25">
      <c r="A23" s="17" t="s">
        <v>1185</v>
      </c>
      <c r="B23" s="17" t="s">
        <v>196</v>
      </c>
      <c r="C23" s="17" t="s">
        <v>27</v>
      </c>
      <c r="D23" s="18">
        <v>2007</v>
      </c>
      <c r="E23" s="18">
        <v>2011</v>
      </c>
      <c r="F23" s="27" t="s">
        <v>1699</v>
      </c>
      <c r="G23" s="18">
        <v>340.46</v>
      </c>
      <c r="H23" s="7"/>
      <c r="K23" s="48">
        <v>2015</v>
      </c>
      <c r="L23" s="49">
        <f>COUNTIF($D$2:$D$1999,"2015")</f>
        <v>11</v>
      </c>
      <c r="M23" s="50">
        <f>COUNTIF($E$2:$E$1999,"2015")</f>
        <v>15</v>
      </c>
      <c r="N23" s="49">
        <f>COUNTIFS($F$2:$F$2000,"ACTIVE",$D$2:$D$2000,"2015")</f>
        <v>3</v>
      </c>
      <c r="R23" s="5"/>
    </row>
    <row r="24" spans="1:20" x14ac:dyDescent="0.25">
      <c r="A24" s="17" t="s">
        <v>1186</v>
      </c>
      <c r="B24" s="17" t="s">
        <v>1187</v>
      </c>
      <c r="C24" s="17" t="s">
        <v>31</v>
      </c>
      <c r="D24" s="18">
        <v>2012</v>
      </c>
      <c r="E24" s="18">
        <v>2014</v>
      </c>
      <c r="F24" s="27" t="s">
        <v>1699</v>
      </c>
      <c r="G24" s="18">
        <v>60.4</v>
      </c>
      <c r="H24" s="7"/>
      <c r="K24" s="48">
        <v>2016</v>
      </c>
      <c r="L24" s="49">
        <f>COUNTIF($D$2:$D$1999,"2016")</f>
        <v>7</v>
      </c>
      <c r="M24" s="50">
        <f>COUNTIF($E$2:$E$1999,"2016")</f>
        <v>13</v>
      </c>
      <c r="N24" s="49">
        <f>COUNTIFS($F$2:$F$2000,"ACTIVE",$D$2:$D$2000,"2016")</f>
        <v>1</v>
      </c>
      <c r="R24" s="5"/>
    </row>
    <row r="25" spans="1:20" x14ac:dyDescent="0.25">
      <c r="A25" s="17" t="s">
        <v>474</v>
      </c>
      <c r="B25" s="17" t="s">
        <v>475</v>
      </c>
      <c r="C25" s="17" t="s">
        <v>17</v>
      </c>
      <c r="D25" s="18">
        <v>2013</v>
      </c>
      <c r="E25" s="18">
        <v>2022</v>
      </c>
      <c r="F25" s="27" t="s">
        <v>1699</v>
      </c>
      <c r="G25" s="18">
        <v>854.05499999999995</v>
      </c>
      <c r="H25" s="7"/>
      <c r="K25" s="48">
        <v>2017</v>
      </c>
      <c r="L25" s="49">
        <f>COUNTIF($D$2:$D$1999,"2017")</f>
        <v>8</v>
      </c>
      <c r="M25" s="50">
        <f>COUNTIF($E$2:$E$1999,"2017")</f>
        <v>4</v>
      </c>
      <c r="N25" s="49">
        <f>COUNTIFS($F$2:$F$2000,"ACTIVE",$D$2:$D$2000,"2017")</f>
        <v>2</v>
      </c>
      <c r="R25" s="5"/>
    </row>
    <row r="26" spans="1:20" x14ac:dyDescent="0.25">
      <c r="A26" s="17" t="s">
        <v>1188</v>
      </c>
      <c r="B26" s="17" t="s">
        <v>359</v>
      </c>
      <c r="C26" s="17" t="s">
        <v>28</v>
      </c>
      <c r="D26" s="18">
        <v>2010</v>
      </c>
      <c r="E26" s="18">
        <v>2010</v>
      </c>
      <c r="F26" s="27" t="s">
        <v>1699</v>
      </c>
      <c r="G26" s="18">
        <v>50.3</v>
      </c>
      <c r="H26" s="7"/>
      <c r="K26" s="48">
        <v>2018</v>
      </c>
      <c r="L26" s="49">
        <f>COUNTIF($D$2:$D$1999,"2018")</f>
        <v>5</v>
      </c>
      <c r="M26" s="50">
        <f>COUNTIF($E$2:$E$1999,"2018")</f>
        <v>9</v>
      </c>
      <c r="N26" s="49">
        <f>COUNTIFS($F$2:$F$2000,"ACTIVE",$D$2:$D$2000,"2018")</f>
        <v>2</v>
      </c>
      <c r="R26" s="5"/>
    </row>
    <row r="27" spans="1:20" x14ac:dyDescent="0.25">
      <c r="A27" s="17" t="s">
        <v>476</v>
      </c>
      <c r="B27" s="17" t="s">
        <v>40</v>
      </c>
      <c r="C27" s="64" t="s">
        <v>36</v>
      </c>
      <c r="D27" s="18">
        <v>2007</v>
      </c>
      <c r="E27" s="18">
        <v>2008</v>
      </c>
      <c r="F27" s="27" t="s">
        <v>1699</v>
      </c>
      <c r="G27" s="18">
        <v>75.16</v>
      </c>
      <c r="H27" s="7"/>
      <c r="K27" s="48">
        <v>2019</v>
      </c>
      <c r="L27" s="49">
        <f>COUNTIF($D$2:$D$1999,"2019")</f>
        <v>5</v>
      </c>
      <c r="M27" s="50">
        <f>COUNTIF($E$2:$E$1999,"2019")</f>
        <v>7</v>
      </c>
      <c r="N27" s="49">
        <f>COUNTIFS($F$2:$F$2000,"ACTIVE",$D$2:$D$2000,"2019")</f>
        <v>4</v>
      </c>
      <c r="R27" s="5"/>
    </row>
    <row r="28" spans="1:20" x14ac:dyDescent="0.25">
      <c r="A28" s="64" t="s">
        <v>1189</v>
      </c>
      <c r="B28" s="64" t="s">
        <v>111</v>
      </c>
      <c r="C28" s="64" t="s">
        <v>43</v>
      </c>
      <c r="D28" s="65">
        <v>2001</v>
      </c>
      <c r="E28" s="65">
        <v>2015</v>
      </c>
      <c r="F28" s="63" t="s">
        <v>1699</v>
      </c>
      <c r="G28" s="65">
        <v>1584.0650000000001</v>
      </c>
      <c r="H28" s="7"/>
      <c r="K28" s="48">
        <v>2020</v>
      </c>
      <c r="L28" s="49">
        <f>COUNTIF($D$2:$D$1999,"2020")</f>
        <v>22</v>
      </c>
      <c r="M28" s="50">
        <f>COUNTIF($E$2:$E$1999,"2020")</f>
        <v>8</v>
      </c>
      <c r="N28" s="49">
        <f>COUNTIFS($F$2:$F$2000,"ACTIVE",$D$2:$D$2000,"2020")</f>
        <v>8</v>
      </c>
      <c r="R28" s="5"/>
    </row>
    <row r="29" spans="1:20" x14ac:dyDescent="0.25">
      <c r="A29" s="17" t="s">
        <v>1190</v>
      </c>
      <c r="B29" s="17" t="s">
        <v>111</v>
      </c>
      <c r="C29" s="17" t="s">
        <v>28</v>
      </c>
      <c r="D29" s="18">
        <v>2014</v>
      </c>
      <c r="E29" s="18">
        <v>2014</v>
      </c>
      <c r="F29" s="27" t="s">
        <v>1699</v>
      </c>
      <c r="G29" s="18">
        <v>37.46</v>
      </c>
      <c r="H29" s="7"/>
      <c r="K29" s="48">
        <v>2021</v>
      </c>
      <c r="L29" s="49">
        <f>COUNTIF($D$2:$D$1999,"2021")</f>
        <v>15</v>
      </c>
      <c r="M29" s="50">
        <f>COUNTIF($E$2:$E$1999,"2021")</f>
        <v>19</v>
      </c>
      <c r="N29" s="49">
        <f>COUNTIFS($F$2:$F$2000,"ACTIVE",$D$2:$D$2000,"2021")</f>
        <v>8</v>
      </c>
      <c r="R29" s="5"/>
    </row>
    <row r="30" spans="1:20" x14ac:dyDescent="0.25">
      <c r="A30" s="30" t="s">
        <v>249</v>
      </c>
      <c r="B30" s="30" t="s">
        <v>250</v>
      </c>
      <c r="C30" s="30"/>
      <c r="D30" s="22">
        <v>2000</v>
      </c>
      <c r="E30" s="22"/>
      <c r="F30" s="20" t="s">
        <v>442</v>
      </c>
      <c r="G30" s="22"/>
      <c r="H30" s="7"/>
      <c r="K30" s="48">
        <v>2022</v>
      </c>
      <c r="L30" s="49">
        <f>COUNTIF($D$2:$D$1999,"2022")</f>
        <v>5</v>
      </c>
      <c r="M30" s="50">
        <f>COUNTIF($E$2:$E$1999,"2022")</f>
        <v>15</v>
      </c>
      <c r="N30" s="49">
        <f>COUNTIFS($F$2:$F$2000,"ACTIVE",$D$2:$D$2000,"2022")</f>
        <v>1</v>
      </c>
      <c r="R30" s="5"/>
    </row>
    <row r="31" spans="1:20" x14ac:dyDescent="0.25">
      <c r="A31" s="17" t="s">
        <v>1191</v>
      </c>
      <c r="B31" s="17" t="s">
        <v>274</v>
      </c>
      <c r="C31" s="17" t="s">
        <v>28</v>
      </c>
      <c r="D31" s="18">
        <v>2006</v>
      </c>
      <c r="E31" s="18">
        <v>2006</v>
      </c>
      <c r="F31" s="27" t="s">
        <v>1699</v>
      </c>
      <c r="G31" s="18">
        <v>30</v>
      </c>
      <c r="H31" s="7"/>
      <c r="K31" s="48">
        <v>2023</v>
      </c>
      <c r="L31" s="49">
        <f>COUNTIF($D$2:$D$1999,"2023")</f>
        <v>12</v>
      </c>
      <c r="M31" s="50">
        <f>COUNTIF($E$2:$E$1999,"2023")</f>
        <v>16</v>
      </c>
      <c r="N31" s="49">
        <f>COUNTIFS($F$2:$F$2000,"ACTIVE",$D$2:$D$2000,"2023")</f>
        <v>7</v>
      </c>
      <c r="R31" s="89"/>
      <c r="S31" s="82"/>
      <c r="T31" s="89"/>
    </row>
    <row r="32" spans="1:20" x14ac:dyDescent="0.25">
      <c r="A32" s="17" t="s">
        <v>1192</v>
      </c>
      <c r="B32" s="17" t="s">
        <v>1193</v>
      </c>
      <c r="C32" s="17" t="s">
        <v>28</v>
      </c>
      <c r="D32" s="18">
        <v>2000</v>
      </c>
      <c r="E32" s="18">
        <v>2001</v>
      </c>
      <c r="F32" s="27" t="s">
        <v>1699</v>
      </c>
      <c r="G32" s="18">
        <v>7.04</v>
      </c>
      <c r="H32" s="7"/>
      <c r="K32" s="48">
        <v>2024</v>
      </c>
      <c r="L32" s="49">
        <f>COUNTIF($D$2:$D$1999,"2024")</f>
        <v>10</v>
      </c>
      <c r="M32" s="50">
        <f>COUNTIF($E$2:$E$1999,"2024")</f>
        <v>11</v>
      </c>
      <c r="N32" s="49">
        <f>COUNTIFS($F$2:$F$2000,"ACTIVE",$D$2:$D$2000,"2024")</f>
        <v>7</v>
      </c>
      <c r="R32" s="89"/>
      <c r="S32" s="82"/>
      <c r="T32" s="89"/>
    </row>
    <row r="33" spans="1:20" x14ac:dyDescent="0.25">
      <c r="A33" s="30" t="s">
        <v>251</v>
      </c>
      <c r="B33" s="30" t="s">
        <v>164</v>
      </c>
      <c r="C33" s="30"/>
      <c r="D33" s="22">
        <v>2016</v>
      </c>
      <c r="E33" s="22"/>
      <c r="F33" s="20" t="s">
        <v>442</v>
      </c>
      <c r="G33" s="22"/>
      <c r="H33" s="7"/>
      <c r="K33" s="48">
        <v>2025</v>
      </c>
      <c r="L33" s="49">
        <f>COUNTIF($D$2:$D$1999,"2025")</f>
        <v>12</v>
      </c>
      <c r="M33" s="50">
        <f>COUNTIF($E$2:$E$1999,"2025")</f>
        <v>19</v>
      </c>
      <c r="N33" s="49">
        <f>COUNTIFS($F$2:$F$2000,"ACTIVE",$D$2:$D$2000,"2025")</f>
        <v>12</v>
      </c>
      <c r="R33" s="89"/>
      <c r="S33" s="82"/>
      <c r="T33" s="89"/>
    </row>
    <row r="34" spans="1:20" x14ac:dyDescent="0.25">
      <c r="A34" s="17" t="s">
        <v>1194</v>
      </c>
      <c r="B34" s="17" t="s">
        <v>301</v>
      </c>
      <c r="C34" s="17" t="s">
        <v>9</v>
      </c>
      <c r="D34" s="18">
        <v>2000</v>
      </c>
      <c r="E34" s="18">
        <v>2006</v>
      </c>
      <c r="F34" s="27" t="s">
        <v>1699</v>
      </c>
      <c r="G34" s="18">
        <v>820.43499999999995</v>
      </c>
      <c r="H34" s="7"/>
      <c r="K34" s="48">
        <v>2026</v>
      </c>
      <c r="L34" s="49">
        <f>COUNTIF($D$2:$D$1999,"2026")</f>
        <v>2</v>
      </c>
      <c r="M34" s="50">
        <f>COUNTIF($E$2:$E$1999,"2026")</f>
        <v>1</v>
      </c>
      <c r="N34" s="49">
        <f>COUNTIFS($F$2:$F$2000,"ACTIVE",$D$2:$D$2000,"2026")</f>
        <v>2</v>
      </c>
      <c r="R34" s="89"/>
      <c r="S34" s="82"/>
      <c r="T34" s="82"/>
    </row>
    <row r="35" spans="1:20" x14ac:dyDescent="0.25">
      <c r="A35" s="17" t="s">
        <v>1195</v>
      </c>
      <c r="B35" s="17" t="s">
        <v>198</v>
      </c>
      <c r="C35" s="17" t="s">
        <v>6</v>
      </c>
      <c r="D35" s="18">
        <v>2011</v>
      </c>
      <c r="E35" s="18">
        <v>2013</v>
      </c>
      <c r="F35" s="27" t="s">
        <v>1699</v>
      </c>
      <c r="G35" s="18">
        <v>197.62</v>
      </c>
      <c r="H35" s="7"/>
      <c r="K35" s="51" t="s">
        <v>50</v>
      </c>
      <c r="L35" s="52">
        <f>SUM(L5:L34)</f>
        <v>671</v>
      </c>
      <c r="M35" s="53">
        <f>SUM(M9:M34)</f>
        <v>539</v>
      </c>
      <c r="N35" s="52">
        <f>SUM(N5:N34)</f>
        <v>132</v>
      </c>
      <c r="R35" s="89"/>
      <c r="S35" s="82"/>
      <c r="T35" s="82"/>
    </row>
    <row r="36" spans="1:20" x14ac:dyDescent="0.25">
      <c r="A36" s="17" t="s">
        <v>1196</v>
      </c>
      <c r="B36" s="17" t="s">
        <v>1135</v>
      </c>
      <c r="C36" s="17" t="s">
        <v>28</v>
      </c>
      <c r="D36" s="18">
        <v>2005</v>
      </c>
      <c r="E36" s="18">
        <v>2005</v>
      </c>
      <c r="F36" s="27" t="s">
        <v>1699</v>
      </c>
      <c r="G36" s="18">
        <v>40.1</v>
      </c>
      <c r="H36" s="7"/>
      <c r="R36" s="89"/>
      <c r="S36" s="82"/>
      <c r="T36" s="82"/>
    </row>
    <row r="37" spans="1:20" x14ac:dyDescent="0.25">
      <c r="A37" s="17" t="s">
        <v>1197</v>
      </c>
      <c r="B37" s="17" t="s">
        <v>1198</v>
      </c>
      <c r="C37" s="64" t="s">
        <v>36</v>
      </c>
      <c r="D37" s="18">
        <v>2004</v>
      </c>
      <c r="E37" s="18">
        <v>2010</v>
      </c>
      <c r="F37" s="27" t="s">
        <v>1699</v>
      </c>
      <c r="G37" s="18">
        <v>114.72</v>
      </c>
      <c r="H37" s="7"/>
      <c r="R37" s="89"/>
    </row>
    <row r="38" spans="1:20" x14ac:dyDescent="0.25">
      <c r="A38" s="17" t="s">
        <v>1199</v>
      </c>
      <c r="B38" s="17" t="s">
        <v>12</v>
      </c>
      <c r="C38" s="17" t="s">
        <v>28</v>
      </c>
      <c r="D38" s="18">
        <v>2018</v>
      </c>
      <c r="E38" s="18">
        <v>2018</v>
      </c>
      <c r="F38" s="27" t="s">
        <v>1699</v>
      </c>
      <c r="G38" s="18">
        <v>30</v>
      </c>
      <c r="H38" s="7"/>
      <c r="K38" s="135" t="s">
        <v>1698</v>
      </c>
      <c r="L38" s="135"/>
      <c r="R38" s="89"/>
    </row>
    <row r="39" spans="1:20" x14ac:dyDescent="0.25">
      <c r="A39" s="17" t="s">
        <v>1200</v>
      </c>
      <c r="B39" s="17" t="s">
        <v>105</v>
      </c>
      <c r="C39" s="17" t="s">
        <v>6</v>
      </c>
      <c r="D39" s="18">
        <v>2011</v>
      </c>
      <c r="E39" s="18">
        <v>2020</v>
      </c>
      <c r="F39" s="27" t="s">
        <v>1699</v>
      </c>
      <c r="G39" s="18">
        <v>197.74</v>
      </c>
      <c r="H39" s="7"/>
      <c r="K39" s="54" t="s">
        <v>1689</v>
      </c>
      <c r="L39" s="55">
        <f>COUNTIF($F$2:$F$1999,"ACTIVE")</f>
        <v>132</v>
      </c>
      <c r="R39" s="89"/>
    </row>
    <row r="40" spans="1:20" x14ac:dyDescent="0.25">
      <c r="A40" s="17" t="s">
        <v>703</v>
      </c>
      <c r="B40" s="17" t="s">
        <v>212</v>
      </c>
      <c r="C40" s="17" t="s">
        <v>17</v>
      </c>
      <c r="D40" s="18">
        <v>2007</v>
      </c>
      <c r="E40" s="18">
        <v>2023</v>
      </c>
      <c r="F40" s="27" t="s">
        <v>1699</v>
      </c>
      <c r="G40" s="18">
        <v>2398.34</v>
      </c>
      <c r="H40" s="7"/>
      <c r="K40" s="54" t="s">
        <v>1700</v>
      </c>
      <c r="L40" s="55">
        <f>COUNTIF($F$2:$F$1999,"Inactive")</f>
        <v>539</v>
      </c>
      <c r="R40" s="89"/>
    </row>
    <row r="41" spans="1:20" x14ac:dyDescent="0.25">
      <c r="A41" s="17" t="s">
        <v>1201</v>
      </c>
      <c r="B41" s="17" t="s">
        <v>33</v>
      </c>
      <c r="C41" s="17" t="s">
        <v>28</v>
      </c>
      <c r="D41" s="18">
        <v>2007</v>
      </c>
      <c r="E41" s="18">
        <v>2007</v>
      </c>
      <c r="F41" s="27" t="s">
        <v>1699</v>
      </c>
      <c r="G41" s="18">
        <v>37.700000000000003</v>
      </c>
      <c r="H41" s="7"/>
      <c r="K41" s="56" t="s">
        <v>50</v>
      </c>
      <c r="L41" s="57">
        <f>SUM(L39:L40)</f>
        <v>671</v>
      </c>
      <c r="R41" s="5"/>
    </row>
    <row r="42" spans="1:20" x14ac:dyDescent="0.25">
      <c r="A42" s="17" t="s">
        <v>1202</v>
      </c>
      <c r="B42" s="17" t="s">
        <v>94</v>
      </c>
      <c r="C42" s="64" t="s">
        <v>36</v>
      </c>
      <c r="D42" s="18">
        <v>2000</v>
      </c>
      <c r="E42" s="18">
        <v>2021</v>
      </c>
      <c r="F42" s="27" t="s">
        <v>1699</v>
      </c>
      <c r="G42" s="18">
        <v>141.18</v>
      </c>
      <c r="H42" s="7"/>
      <c r="R42" s="5"/>
    </row>
    <row r="43" spans="1:20" x14ac:dyDescent="0.25">
      <c r="A43" s="17" t="s">
        <v>1203</v>
      </c>
      <c r="B43" s="17" t="s">
        <v>323</v>
      </c>
      <c r="C43" s="17" t="s">
        <v>17</v>
      </c>
      <c r="D43" s="18">
        <v>2004</v>
      </c>
      <c r="E43" s="18">
        <v>2012</v>
      </c>
      <c r="F43" s="27" t="s">
        <v>1699</v>
      </c>
      <c r="G43" s="18">
        <v>603.37</v>
      </c>
      <c r="H43" s="7"/>
      <c r="R43" s="5"/>
    </row>
    <row r="44" spans="1:20" x14ac:dyDescent="0.25">
      <c r="A44" s="17" t="s">
        <v>499</v>
      </c>
      <c r="B44" s="17" t="s">
        <v>500</v>
      </c>
      <c r="C44" s="17" t="s">
        <v>27</v>
      </c>
      <c r="D44" s="18">
        <v>2008</v>
      </c>
      <c r="E44" s="18">
        <v>2010</v>
      </c>
      <c r="F44" s="27" t="s">
        <v>1699</v>
      </c>
      <c r="G44" s="18">
        <v>477.7</v>
      </c>
      <c r="H44" s="7"/>
      <c r="R44" s="5"/>
    </row>
    <row r="45" spans="1:20" x14ac:dyDescent="0.25">
      <c r="A45" s="17" t="s">
        <v>1204</v>
      </c>
      <c r="B45" s="17" t="s">
        <v>1205</v>
      </c>
      <c r="C45" s="17" t="s">
        <v>6</v>
      </c>
      <c r="D45" s="18">
        <v>2005</v>
      </c>
      <c r="E45" s="18">
        <v>2008</v>
      </c>
      <c r="F45" s="27" t="s">
        <v>1699</v>
      </c>
      <c r="G45" s="18">
        <v>219.89</v>
      </c>
      <c r="H45" s="7"/>
    </row>
    <row r="46" spans="1:20" x14ac:dyDescent="0.25">
      <c r="A46" s="17" t="s">
        <v>1206</v>
      </c>
      <c r="B46" s="17" t="s">
        <v>1207</v>
      </c>
      <c r="C46" s="17" t="s">
        <v>24</v>
      </c>
      <c r="D46" s="18">
        <v>2003</v>
      </c>
      <c r="E46" s="18">
        <v>2004</v>
      </c>
      <c r="F46" s="27" t="s">
        <v>1699</v>
      </c>
      <c r="G46" s="18">
        <v>62.72</v>
      </c>
      <c r="H46" s="7"/>
    </row>
    <row r="47" spans="1:20" x14ac:dyDescent="0.25">
      <c r="A47" s="17" t="s">
        <v>504</v>
      </c>
      <c r="B47" s="17" t="s">
        <v>12</v>
      </c>
      <c r="C47" s="64" t="s">
        <v>36</v>
      </c>
      <c r="D47" s="18">
        <v>2012</v>
      </c>
      <c r="E47" s="18">
        <v>2019</v>
      </c>
      <c r="F47" s="27" t="s">
        <v>1699</v>
      </c>
      <c r="G47" s="18">
        <v>135.36000000000001</v>
      </c>
      <c r="H47" s="7"/>
    </row>
    <row r="48" spans="1:20" x14ac:dyDescent="0.25">
      <c r="A48" s="30" t="s">
        <v>252</v>
      </c>
      <c r="B48" s="30" t="s">
        <v>253</v>
      </c>
      <c r="C48" s="30"/>
      <c r="D48" s="22">
        <v>2011</v>
      </c>
      <c r="E48" s="22"/>
      <c r="F48" s="20" t="s">
        <v>442</v>
      </c>
      <c r="G48" s="22"/>
      <c r="H48" s="7"/>
    </row>
    <row r="49" spans="1:18" x14ac:dyDescent="0.25">
      <c r="A49" s="17" t="s">
        <v>1208</v>
      </c>
      <c r="B49" s="17" t="s">
        <v>1209</v>
      </c>
      <c r="C49" s="64" t="s">
        <v>36</v>
      </c>
      <c r="D49" s="18">
        <v>2000</v>
      </c>
      <c r="E49" s="18">
        <v>2006</v>
      </c>
      <c r="F49" s="27" t="s">
        <v>1699</v>
      </c>
      <c r="G49" s="18">
        <v>108.66</v>
      </c>
      <c r="H49" s="7"/>
    </row>
    <row r="50" spans="1:18" x14ac:dyDescent="0.25">
      <c r="A50" s="30" t="s">
        <v>254</v>
      </c>
      <c r="B50" s="30" t="s">
        <v>111</v>
      </c>
      <c r="C50" s="30"/>
      <c r="D50" s="22">
        <v>2006</v>
      </c>
      <c r="E50" s="22"/>
      <c r="F50" s="20" t="s">
        <v>442</v>
      </c>
      <c r="G50" s="22"/>
      <c r="H50" s="7"/>
    </row>
    <row r="51" spans="1:18" x14ac:dyDescent="0.25">
      <c r="A51" s="17" t="s">
        <v>1210</v>
      </c>
      <c r="B51" s="17" t="s">
        <v>58</v>
      </c>
      <c r="C51" s="17" t="s">
        <v>28</v>
      </c>
      <c r="D51" s="18">
        <v>2023</v>
      </c>
      <c r="E51" s="18">
        <v>2023</v>
      </c>
      <c r="F51" s="27" t="s">
        <v>1699</v>
      </c>
      <c r="G51" s="18">
        <v>30</v>
      </c>
      <c r="H51" s="7"/>
      <c r="R51" s="5"/>
    </row>
    <row r="52" spans="1:18" x14ac:dyDescent="0.25">
      <c r="A52" s="17" t="s">
        <v>1211</v>
      </c>
      <c r="B52" s="17" t="s">
        <v>33</v>
      </c>
      <c r="C52" s="17" t="s">
        <v>28</v>
      </c>
      <c r="D52" s="18">
        <v>2007</v>
      </c>
      <c r="E52" s="18">
        <v>2007</v>
      </c>
      <c r="F52" s="27" t="s">
        <v>1699</v>
      </c>
      <c r="G52" s="18">
        <v>33.5</v>
      </c>
      <c r="H52" s="7"/>
      <c r="R52" s="5"/>
    </row>
    <row r="53" spans="1:18" x14ac:dyDescent="0.25">
      <c r="A53" s="17" t="s">
        <v>15</v>
      </c>
      <c r="B53" s="17" t="s">
        <v>845</v>
      </c>
      <c r="C53" s="17" t="s">
        <v>9</v>
      </c>
      <c r="D53" s="18">
        <v>2000</v>
      </c>
      <c r="E53" s="18">
        <v>2013</v>
      </c>
      <c r="F53" s="27" t="s">
        <v>1699</v>
      </c>
      <c r="G53" s="18">
        <v>2155.52</v>
      </c>
      <c r="H53" s="7"/>
      <c r="R53" s="5"/>
    </row>
    <row r="54" spans="1:18" x14ac:dyDescent="0.25">
      <c r="A54" s="17" t="s">
        <v>221</v>
      </c>
      <c r="B54" s="17" t="s">
        <v>94</v>
      </c>
      <c r="C54" s="17" t="s">
        <v>17</v>
      </c>
      <c r="D54" s="18">
        <v>2000</v>
      </c>
      <c r="E54" s="18">
        <v>2021</v>
      </c>
      <c r="F54" s="27" t="s">
        <v>1699</v>
      </c>
      <c r="G54" s="18">
        <v>494.02499999999998</v>
      </c>
      <c r="H54" s="7"/>
      <c r="R54" s="5"/>
    </row>
    <row r="55" spans="1:18" x14ac:dyDescent="0.25">
      <c r="A55" s="17" t="s">
        <v>1212</v>
      </c>
      <c r="B55" s="17" t="s">
        <v>105</v>
      </c>
      <c r="C55" s="64" t="s">
        <v>36</v>
      </c>
      <c r="D55" s="18">
        <v>2012</v>
      </c>
      <c r="E55" s="18">
        <v>2013</v>
      </c>
      <c r="F55" s="27" t="s">
        <v>1699</v>
      </c>
      <c r="G55" s="18">
        <v>80.540000000000006</v>
      </c>
      <c r="H55" s="7"/>
      <c r="R55" s="5"/>
    </row>
    <row r="56" spans="1:18" x14ac:dyDescent="0.25">
      <c r="A56" s="30" t="s">
        <v>255</v>
      </c>
      <c r="B56" s="30" t="s">
        <v>89</v>
      </c>
      <c r="C56" s="30"/>
      <c r="D56" s="22">
        <v>2017</v>
      </c>
      <c r="E56" s="22"/>
      <c r="F56" s="20" t="s">
        <v>442</v>
      </c>
      <c r="G56" s="22"/>
      <c r="H56" s="7"/>
      <c r="R56" s="5"/>
    </row>
    <row r="57" spans="1:18" x14ac:dyDescent="0.25">
      <c r="A57" s="17" t="s">
        <v>1213</v>
      </c>
      <c r="B57" s="17" t="s">
        <v>1214</v>
      </c>
      <c r="C57" s="17" t="s">
        <v>27</v>
      </c>
      <c r="D57" s="18">
        <v>2010</v>
      </c>
      <c r="E57" s="18">
        <v>2018</v>
      </c>
      <c r="F57" s="27" t="s">
        <v>1699</v>
      </c>
      <c r="G57" s="18">
        <v>330.73</v>
      </c>
      <c r="H57" s="7"/>
      <c r="R57" s="5"/>
    </row>
    <row r="58" spans="1:18" x14ac:dyDescent="0.25">
      <c r="A58" s="30" t="s">
        <v>1215</v>
      </c>
      <c r="B58" s="30" t="s">
        <v>146</v>
      </c>
      <c r="C58" s="30"/>
      <c r="D58" s="22">
        <v>2000</v>
      </c>
      <c r="E58" s="22"/>
      <c r="F58" s="109" t="s">
        <v>442</v>
      </c>
      <c r="G58" s="22"/>
      <c r="H58" s="7"/>
      <c r="R58" s="5"/>
    </row>
    <row r="59" spans="1:18" x14ac:dyDescent="0.25">
      <c r="A59" s="17" t="s">
        <v>1216</v>
      </c>
      <c r="B59" s="17" t="s">
        <v>1217</v>
      </c>
      <c r="C59" s="17" t="s">
        <v>28</v>
      </c>
      <c r="D59" s="18">
        <v>2000</v>
      </c>
      <c r="E59" s="18">
        <v>2001</v>
      </c>
      <c r="F59" s="27" t="s">
        <v>1699</v>
      </c>
      <c r="G59" s="18">
        <v>18.16</v>
      </c>
      <c r="H59" s="7"/>
      <c r="R59" s="5"/>
    </row>
    <row r="60" spans="1:18" x14ac:dyDescent="0.25">
      <c r="A60" s="17" t="s">
        <v>1218</v>
      </c>
      <c r="B60" s="17" t="s">
        <v>1219</v>
      </c>
      <c r="C60" s="17" t="s">
        <v>28</v>
      </c>
      <c r="D60" s="18">
        <v>2000</v>
      </c>
      <c r="E60" s="18">
        <v>2001</v>
      </c>
      <c r="F60" s="27" t="s">
        <v>1699</v>
      </c>
      <c r="G60" s="18">
        <v>26.4</v>
      </c>
      <c r="H60" s="7"/>
      <c r="R60" s="5"/>
    </row>
    <row r="61" spans="1:18" x14ac:dyDescent="0.25">
      <c r="A61" s="17" t="s">
        <v>1220</v>
      </c>
      <c r="B61" s="17" t="s">
        <v>502</v>
      </c>
      <c r="C61" s="17" t="s">
        <v>43</v>
      </c>
      <c r="D61" s="18">
        <v>2000</v>
      </c>
      <c r="E61" s="18">
        <v>2002</v>
      </c>
      <c r="F61" s="27" t="s">
        <v>1699</v>
      </c>
      <c r="G61" s="18">
        <v>1806.59</v>
      </c>
      <c r="H61" s="7"/>
      <c r="R61" s="5"/>
    </row>
    <row r="62" spans="1:18" x14ac:dyDescent="0.25">
      <c r="A62" s="30" t="s">
        <v>256</v>
      </c>
      <c r="B62" s="30" t="s">
        <v>206</v>
      </c>
      <c r="C62" s="30"/>
      <c r="D62" s="22">
        <v>2020</v>
      </c>
      <c r="E62" s="22"/>
      <c r="F62" s="20" t="s">
        <v>442</v>
      </c>
      <c r="G62" s="22"/>
      <c r="H62" s="7"/>
      <c r="R62" s="5"/>
    </row>
    <row r="63" spans="1:18" x14ac:dyDescent="0.25">
      <c r="A63" s="17" t="s">
        <v>1221</v>
      </c>
      <c r="B63" s="17" t="s">
        <v>40</v>
      </c>
      <c r="C63" s="17" t="s">
        <v>28</v>
      </c>
      <c r="D63" s="18">
        <v>2000</v>
      </c>
      <c r="E63" s="18">
        <v>2005</v>
      </c>
      <c r="F63" s="27" t="s">
        <v>1699</v>
      </c>
      <c r="G63" s="18">
        <v>40.07</v>
      </c>
      <c r="H63" s="7"/>
      <c r="R63" s="5"/>
    </row>
    <row r="64" spans="1:18" x14ac:dyDescent="0.25">
      <c r="A64" s="17" t="s">
        <v>527</v>
      </c>
      <c r="B64" s="17" t="s">
        <v>1222</v>
      </c>
      <c r="C64" s="17" t="s">
        <v>6</v>
      </c>
      <c r="D64" s="18">
        <v>2000</v>
      </c>
      <c r="E64" s="18">
        <v>2002</v>
      </c>
      <c r="F64" s="27" t="s">
        <v>1699</v>
      </c>
      <c r="G64" s="18">
        <v>102.62</v>
      </c>
      <c r="H64" s="7"/>
      <c r="R64" s="5"/>
    </row>
    <row r="65" spans="1:18" x14ac:dyDescent="0.25">
      <c r="A65" s="17" t="s">
        <v>1712</v>
      </c>
      <c r="B65" s="17" t="s">
        <v>1549</v>
      </c>
      <c r="C65" s="17"/>
      <c r="D65" s="18">
        <v>2025</v>
      </c>
      <c r="E65" s="18"/>
      <c r="F65" s="19" t="s">
        <v>442</v>
      </c>
      <c r="G65" s="18"/>
      <c r="H65" s="7"/>
      <c r="R65" s="5"/>
    </row>
    <row r="66" spans="1:18" x14ac:dyDescent="0.25">
      <c r="A66" s="17" t="s">
        <v>1223</v>
      </c>
      <c r="B66" s="17" t="s">
        <v>1222</v>
      </c>
      <c r="C66" s="17" t="s">
        <v>9</v>
      </c>
      <c r="D66" s="18">
        <v>2000</v>
      </c>
      <c r="E66" s="18">
        <v>2003</v>
      </c>
      <c r="F66" s="27" t="s">
        <v>1699</v>
      </c>
      <c r="G66" s="18">
        <v>624.61</v>
      </c>
      <c r="H66" s="7"/>
      <c r="R66" s="5"/>
    </row>
    <row r="67" spans="1:18" x14ac:dyDescent="0.25">
      <c r="A67" s="17" t="s">
        <v>1224</v>
      </c>
      <c r="B67" s="17" t="s">
        <v>264</v>
      </c>
      <c r="C67" s="17" t="s">
        <v>28</v>
      </c>
      <c r="D67" s="18">
        <v>2001</v>
      </c>
      <c r="E67" s="18">
        <v>2001</v>
      </c>
      <c r="F67" s="27" t="s">
        <v>1699</v>
      </c>
      <c r="G67" s="18">
        <v>30</v>
      </c>
      <c r="H67" s="7"/>
      <c r="R67" s="5"/>
    </row>
    <row r="68" spans="1:18" x14ac:dyDescent="0.25">
      <c r="A68" s="17" t="s">
        <v>1226</v>
      </c>
      <c r="B68" s="17" t="s">
        <v>322</v>
      </c>
      <c r="C68" s="17" t="s">
        <v>9</v>
      </c>
      <c r="D68" s="18">
        <v>2000</v>
      </c>
      <c r="E68" s="18">
        <v>2007</v>
      </c>
      <c r="F68" s="27" t="s">
        <v>1699</v>
      </c>
      <c r="G68" s="18">
        <v>1153.93</v>
      </c>
      <c r="H68" s="7"/>
      <c r="R68" s="5"/>
    </row>
    <row r="69" spans="1:18" x14ac:dyDescent="0.25">
      <c r="A69" s="17" t="s">
        <v>532</v>
      </c>
      <c r="B69" s="17" t="s">
        <v>206</v>
      </c>
      <c r="C69" s="17" t="s">
        <v>27</v>
      </c>
      <c r="D69" s="18">
        <v>2008</v>
      </c>
      <c r="E69" s="18">
        <v>2010</v>
      </c>
      <c r="F69" s="27" t="s">
        <v>1699</v>
      </c>
      <c r="G69" s="18">
        <v>541.51</v>
      </c>
      <c r="H69" s="7"/>
      <c r="R69" s="5"/>
    </row>
    <row r="70" spans="1:18" x14ac:dyDescent="0.25">
      <c r="A70" s="17" t="s">
        <v>1227</v>
      </c>
      <c r="B70" s="17" t="s">
        <v>103</v>
      </c>
      <c r="C70" s="64" t="s">
        <v>36</v>
      </c>
      <c r="D70" s="18">
        <v>2009</v>
      </c>
      <c r="E70" s="18">
        <v>2015</v>
      </c>
      <c r="F70" s="27" t="s">
        <v>1699</v>
      </c>
      <c r="G70" s="18">
        <v>127.795</v>
      </c>
      <c r="H70" s="7"/>
      <c r="R70" s="5"/>
    </row>
    <row r="71" spans="1:18" x14ac:dyDescent="0.25">
      <c r="A71" s="17" t="s">
        <v>1228</v>
      </c>
      <c r="B71" s="17" t="s">
        <v>1229</v>
      </c>
      <c r="C71" s="17" t="s">
        <v>27</v>
      </c>
      <c r="D71" s="18">
        <v>2005</v>
      </c>
      <c r="E71" s="18">
        <v>2010</v>
      </c>
      <c r="F71" s="27" t="s">
        <v>1699</v>
      </c>
      <c r="G71" s="18">
        <v>394.03</v>
      </c>
      <c r="H71" s="7"/>
      <c r="R71" s="5"/>
    </row>
    <row r="72" spans="1:18" x14ac:dyDescent="0.25">
      <c r="A72" s="30" t="s">
        <v>257</v>
      </c>
      <c r="B72" s="30" t="s">
        <v>74</v>
      </c>
      <c r="C72" s="30"/>
      <c r="D72" s="22">
        <v>2005</v>
      </c>
      <c r="E72" s="22"/>
      <c r="F72" s="20" t="s">
        <v>442</v>
      </c>
      <c r="G72" s="22"/>
      <c r="H72" s="7"/>
      <c r="R72" s="5"/>
    </row>
    <row r="73" spans="1:18" x14ac:dyDescent="0.25">
      <c r="A73" s="17" t="s">
        <v>1230</v>
      </c>
      <c r="B73" s="17" t="s">
        <v>64</v>
      </c>
      <c r="C73" s="64" t="s">
        <v>36</v>
      </c>
      <c r="D73" s="18">
        <v>2012</v>
      </c>
      <c r="E73" s="18">
        <v>2013</v>
      </c>
      <c r="F73" s="27" t="s">
        <v>1699</v>
      </c>
      <c r="G73" s="18">
        <v>122.12</v>
      </c>
      <c r="H73" s="7"/>
      <c r="R73" s="5"/>
    </row>
    <row r="74" spans="1:18" x14ac:dyDescent="0.25">
      <c r="A74" s="17" t="s">
        <v>258</v>
      </c>
      <c r="B74" s="17" t="s">
        <v>72</v>
      </c>
      <c r="C74" s="17" t="s">
        <v>27</v>
      </c>
      <c r="D74" s="18">
        <v>2002</v>
      </c>
      <c r="E74" s="18">
        <v>2025</v>
      </c>
      <c r="F74" s="85" t="s">
        <v>1699</v>
      </c>
      <c r="G74" s="18">
        <v>1250.1300000000001</v>
      </c>
      <c r="H74" s="7"/>
      <c r="R74" s="5"/>
    </row>
    <row r="75" spans="1:18" x14ac:dyDescent="0.25">
      <c r="A75" s="17" t="s">
        <v>259</v>
      </c>
      <c r="B75" s="17" t="s">
        <v>317</v>
      </c>
      <c r="C75" s="17" t="s">
        <v>9</v>
      </c>
      <c r="D75" s="18">
        <v>2000</v>
      </c>
      <c r="E75" s="18">
        <v>2022</v>
      </c>
      <c r="F75" s="27" t="s">
        <v>1699</v>
      </c>
      <c r="G75" s="18">
        <v>1498.81</v>
      </c>
      <c r="H75" s="7"/>
    </row>
    <row r="76" spans="1:18" x14ac:dyDescent="0.25">
      <c r="A76" s="30" t="s">
        <v>259</v>
      </c>
      <c r="B76" s="30" t="s">
        <v>260</v>
      </c>
      <c r="C76" s="30"/>
      <c r="D76" s="22">
        <v>2021</v>
      </c>
      <c r="E76" s="22"/>
      <c r="F76" s="20" t="s">
        <v>442</v>
      </c>
      <c r="G76" s="22"/>
      <c r="H76" s="7"/>
    </row>
    <row r="77" spans="1:18" x14ac:dyDescent="0.25">
      <c r="A77" s="17" t="s">
        <v>542</v>
      </c>
      <c r="B77" s="17" t="s">
        <v>99</v>
      </c>
      <c r="C77" s="17" t="s">
        <v>17</v>
      </c>
      <c r="D77" s="18">
        <v>2001</v>
      </c>
      <c r="E77" s="18">
        <v>2012</v>
      </c>
      <c r="F77" s="27" t="s">
        <v>1699</v>
      </c>
      <c r="G77" s="18">
        <v>1074.2149999999999</v>
      </c>
      <c r="H77" s="7"/>
    </row>
    <row r="78" spans="1:18" x14ac:dyDescent="0.25">
      <c r="A78" s="17" t="s">
        <v>1231</v>
      </c>
      <c r="B78" s="17" t="s">
        <v>740</v>
      </c>
      <c r="C78" s="17" t="s">
        <v>28</v>
      </c>
      <c r="D78" s="18">
        <v>2007</v>
      </c>
      <c r="E78" s="18">
        <v>2007</v>
      </c>
      <c r="F78" s="27" t="s">
        <v>1699</v>
      </c>
      <c r="G78" s="18">
        <v>36.82</v>
      </c>
      <c r="H78" s="7"/>
    </row>
    <row r="79" spans="1:18" x14ac:dyDescent="0.25">
      <c r="A79" s="39" t="s">
        <v>1232</v>
      </c>
      <c r="B79" s="39" t="s">
        <v>1233</v>
      </c>
      <c r="C79" s="39" t="s">
        <v>28</v>
      </c>
      <c r="D79" s="35">
        <v>2001</v>
      </c>
      <c r="E79" s="35">
        <v>2001</v>
      </c>
      <c r="F79" s="88" t="s">
        <v>1699</v>
      </c>
      <c r="G79" s="35">
        <v>30</v>
      </c>
      <c r="H79" s="7"/>
    </row>
    <row r="80" spans="1:18" x14ac:dyDescent="0.25">
      <c r="A80" s="17" t="s">
        <v>1234</v>
      </c>
      <c r="B80" s="17" t="s">
        <v>206</v>
      </c>
      <c r="C80" s="17" t="s">
        <v>28</v>
      </c>
      <c r="D80" s="18">
        <v>2000</v>
      </c>
      <c r="E80" s="18">
        <v>2001</v>
      </c>
      <c r="F80" s="19" t="s">
        <v>1699</v>
      </c>
      <c r="G80" s="18">
        <v>17.52</v>
      </c>
      <c r="H80" s="7"/>
    </row>
    <row r="81" spans="1:8" x14ac:dyDescent="0.25">
      <c r="A81" s="17" t="s">
        <v>1235</v>
      </c>
      <c r="B81" s="17" t="s">
        <v>308</v>
      </c>
      <c r="C81" s="17" t="s">
        <v>17</v>
      </c>
      <c r="D81" s="18">
        <v>2006</v>
      </c>
      <c r="E81" s="18">
        <v>2014</v>
      </c>
      <c r="F81" s="27" t="s">
        <v>1699</v>
      </c>
      <c r="G81" s="18">
        <v>1294.9849999999999</v>
      </c>
      <c r="H81" s="7"/>
    </row>
    <row r="82" spans="1:8" x14ac:dyDescent="0.25">
      <c r="A82" s="17" t="s">
        <v>1236</v>
      </c>
      <c r="B82" s="17" t="s">
        <v>278</v>
      </c>
      <c r="C82" s="64" t="s">
        <v>36</v>
      </c>
      <c r="D82" s="18">
        <v>2010</v>
      </c>
      <c r="E82" s="18">
        <v>2012</v>
      </c>
      <c r="F82" s="27" t="s">
        <v>1699</v>
      </c>
      <c r="G82" s="18">
        <v>94.08</v>
      </c>
      <c r="H82" s="7"/>
    </row>
    <row r="83" spans="1:8" x14ac:dyDescent="0.25">
      <c r="A83" s="30" t="s">
        <v>261</v>
      </c>
      <c r="B83" s="30" t="s">
        <v>262</v>
      </c>
      <c r="C83" s="30"/>
      <c r="D83" s="22">
        <v>2000</v>
      </c>
      <c r="E83" s="22"/>
      <c r="F83" s="20" t="s">
        <v>442</v>
      </c>
      <c r="G83" s="22"/>
      <c r="H83" s="7"/>
    </row>
    <row r="84" spans="1:8" x14ac:dyDescent="0.25">
      <c r="A84" s="17" t="s">
        <v>1237</v>
      </c>
      <c r="B84" s="17" t="s">
        <v>164</v>
      </c>
      <c r="C84" s="17" t="s">
        <v>43</v>
      </c>
      <c r="D84" s="18">
        <v>2000</v>
      </c>
      <c r="E84" s="18">
        <v>2002</v>
      </c>
      <c r="F84" s="27" t="s">
        <v>1699</v>
      </c>
      <c r="G84" s="18">
        <v>1086.98</v>
      </c>
      <c r="H84" s="7"/>
    </row>
    <row r="85" spans="1:8" x14ac:dyDescent="0.25">
      <c r="A85" s="17" t="s">
        <v>1238</v>
      </c>
      <c r="B85" s="17" t="s">
        <v>1239</v>
      </c>
      <c r="C85" s="17" t="s">
        <v>27</v>
      </c>
      <c r="D85" s="18">
        <v>2000</v>
      </c>
      <c r="E85" s="18">
        <v>2013</v>
      </c>
      <c r="F85" s="27" t="s">
        <v>1699</v>
      </c>
      <c r="G85" s="18">
        <v>341.13</v>
      </c>
      <c r="H85" s="7"/>
    </row>
    <row r="86" spans="1:8" x14ac:dyDescent="0.25">
      <c r="A86" s="17" t="s">
        <v>1238</v>
      </c>
      <c r="B86" s="17" t="s">
        <v>576</v>
      </c>
      <c r="C86" s="17" t="s">
        <v>6</v>
      </c>
      <c r="D86" s="18">
        <v>2006</v>
      </c>
      <c r="E86" s="18">
        <v>2008</v>
      </c>
      <c r="F86" s="27" t="s">
        <v>1699</v>
      </c>
      <c r="G86" s="18">
        <v>164.52</v>
      </c>
      <c r="H86" s="7"/>
    </row>
    <row r="87" spans="1:8" x14ac:dyDescent="0.25">
      <c r="A87" s="17" t="s">
        <v>1240</v>
      </c>
      <c r="B87" s="17" t="s">
        <v>933</v>
      </c>
      <c r="C87" s="17" t="s">
        <v>27</v>
      </c>
      <c r="D87" s="18">
        <v>2007</v>
      </c>
      <c r="E87" s="18">
        <v>2011</v>
      </c>
      <c r="F87" s="27" t="s">
        <v>1699</v>
      </c>
      <c r="G87" s="18">
        <v>525.98500000000001</v>
      </c>
      <c r="H87" s="7"/>
    </row>
    <row r="88" spans="1:8" x14ac:dyDescent="0.25">
      <c r="A88" s="17" t="s">
        <v>1241</v>
      </c>
      <c r="B88" s="17" t="s">
        <v>146</v>
      </c>
      <c r="C88" s="17" t="s">
        <v>43</v>
      </c>
      <c r="D88" s="18">
        <v>2000</v>
      </c>
      <c r="E88" s="18">
        <v>2009</v>
      </c>
      <c r="F88" s="27" t="s">
        <v>1699</v>
      </c>
      <c r="G88" s="18">
        <v>1781.09</v>
      </c>
      <c r="H88" s="7"/>
    </row>
    <row r="89" spans="1:8" x14ac:dyDescent="0.25">
      <c r="A89" s="17" t="s">
        <v>1242</v>
      </c>
      <c r="B89" s="17" t="s">
        <v>301</v>
      </c>
      <c r="C89" s="17" t="s">
        <v>28</v>
      </c>
      <c r="D89" s="18">
        <v>2002</v>
      </c>
      <c r="E89" s="18">
        <v>2007</v>
      </c>
      <c r="F89" s="27" t="s">
        <v>1699</v>
      </c>
      <c r="G89" s="18">
        <v>17.64</v>
      </c>
      <c r="H89" s="7"/>
    </row>
    <row r="90" spans="1:8" x14ac:dyDescent="0.25">
      <c r="A90" s="17" t="s">
        <v>157</v>
      </c>
      <c r="B90" s="17" t="s">
        <v>1243</v>
      </c>
      <c r="C90" s="17" t="s">
        <v>27</v>
      </c>
      <c r="D90" s="18">
        <v>2006</v>
      </c>
      <c r="E90" s="18">
        <v>2006</v>
      </c>
      <c r="F90" s="27" t="s">
        <v>1699</v>
      </c>
      <c r="G90" s="18">
        <v>64.27</v>
      </c>
      <c r="H90" s="7"/>
    </row>
    <row r="91" spans="1:8" x14ac:dyDescent="0.25">
      <c r="A91" s="17" t="s">
        <v>157</v>
      </c>
      <c r="B91" s="17" t="s">
        <v>72</v>
      </c>
      <c r="C91" s="17" t="s">
        <v>27</v>
      </c>
      <c r="D91" s="18">
        <v>2000</v>
      </c>
      <c r="E91" s="18">
        <v>2008</v>
      </c>
      <c r="F91" s="27" t="s">
        <v>1699</v>
      </c>
      <c r="G91" s="18">
        <v>330.04</v>
      </c>
      <c r="H91" s="7"/>
    </row>
    <row r="92" spans="1:8" x14ac:dyDescent="0.25">
      <c r="A92" s="17" t="s">
        <v>557</v>
      </c>
      <c r="B92" s="17" t="s">
        <v>700</v>
      </c>
      <c r="C92" s="17" t="s">
        <v>28</v>
      </c>
      <c r="D92" s="18">
        <v>2000</v>
      </c>
      <c r="E92" s="18">
        <v>2003</v>
      </c>
      <c r="F92" s="27" t="s">
        <v>1699</v>
      </c>
      <c r="G92" s="18">
        <v>106.29</v>
      </c>
      <c r="H92" s="7"/>
    </row>
    <row r="93" spans="1:8" x14ac:dyDescent="0.25">
      <c r="A93" s="17" t="s">
        <v>1244</v>
      </c>
      <c r="B93" s="17" t="s">
        <v>1245</v>
      </c>
      <c r="C93" s="17" t="s">
        <v>28</v>
      </c>
      <c r="D93" s="18">
        <v>2002</v>
      </c>
      <c r="E93" s="18">
        <v>2003</v>
      </c>
      <c r="F93" s="27" t="s">
        <v>1699</v>
      </c>
      <c r="G93" s="18">
        <v>1.5</v>
      </c>
      <c r="H93" s="7"/>
    </row>
    <row r="94" spans="1:8" x14ac:dyDescent="0.25">
      <c r="A94" s="17" t="s">
        <v>1246</v>
      </c>
      <c r="B94" s="17" t="s">
        <v>1247</v>
      </c>
      <c r="C94" s="64" t="s">
        <v>36</v>
      </c>
      <c r="D94" s="18">
        <v>2005</v>
      </c>
      <c r="E94" s="18">
        <v>2007</v>
      </c>
      <c r="F94" s="27" t="s">
        <v>1699</v>
      </c>
      <c r="G94" s="18">
        <v>115.46</v>
      </c>
      <c r="H94" s="7"/>
    </row>
    <row r="95" spans="1:8" x14ac:dyDescent="0.25">
      <c r="A95" s="30" t="s">
        <v>263</v>
      </c>
      <c r="B95" s="30" t="s">
        <v>264</v>
      </c>
      <c r="C95" s="30"/>
      <c r="D95" s="22">
        <v>2024</v>
      </c>
      <c r="E95" s="22"/>
      <c r="F95" s="30" t="s">
        <v>442</v>
      </c>
      <c r="G95" s="22"/>
      <c r="H95" s="7"/>
    </row>
    <row r="96" spans="1:8" x14ac:dyDescent="0.25">
      <c r="A96" s="39" t="s">
        <v>1248</v>
      </c>
      <c r="B96" s="39" t="s">
        <v>593</v>
      </c>
      <c r="C96" s="61" t="s">
        <v>36</v>
      </c>
      <c r="D96" s="35">
        <v>2000</v>
      </c>
      <c r="E96" s="35">
        <v>2001</v>
      </c>
      <c r="F96" s="27" t="s">
        <v>1699</v>
      </c>
      <c r="G96" s="35">
        <v>121.24</v>
      </c>
      <c r="H96" s="7"/>
    </row>
    <row r="97" spans="1:8" x14ac:dyDescent="0.25">
      <c r="A97" s="30" t="s">
        <v>265</v>
      </c>
      <c r="B97" s="30" t="s">
        <v>266</v>
      </c>
      <c r="C97" s="30"/>
      <c r="D97" s="22">
        <v>2006</v>
      </c>
      <c r="E97" s="22"/>
      <c r="F97" s="20" t="s">
        <v>442</v>
      </c>
      <c r="G97" s="22"/>
      <c r="H97" s="7"/>
    </row>
    <row r="98" spans="1:8" x14ac:dyDescent="0.25">
      <c r="A98" s="17" t="s">
        <v>566</v>
      </c>
      <c r="B98" s="17" t="s">
        <v>1249</v>
      </c>
      <c r="C98" s="17" t="s">
        <v>31</v>
      </c>
      <c r="D98" s="18">
        <v>2000</v>
      </c>
      <c r="E98" s="18">
        <v>2001</v>
      </c>
      <c r="F98" s="19" t="s">
        <v>1699</v>
      </c>
      <c r="G98" s="18">
        <v>47.37</v>
      </c>
      <c r="H98" s="7"/>
    </row>
    <row r="99" spans="1:8" x14ac:dyDescent="0.25">
      <c r="A99" s="17" t="s">
        <v>567</v>
      </c>
      <c r="B99" s="17" t="s">
        <v>1250</v>
      </c>
      <c r="C99" s="17" t="s">
        <v>31</v>
      </c>
      <c r="D99" s="18">
        <v>2000</v>
      </c>
      <c r="E99" s="18">
        <v>2001</v>
      </c>
      <c r="F99" s="27" t="s">
        <v>1699</v>
      </c>
      <c r="G99" s="18">
        <v>0</v>
      </c>
      <c r="H99" s="7"/>
    </row>
    <row r="100" spans="1:8" x14ac:dyDescent="0.25">
      <c r="A100" s="17" t="s">
        <v>1251</v>
      </c>
      <c r="B100" s="17" t="s">
        <v>278</v>
      </c>
      <c r="C100" s="17" t="s">
        <v>6</v>
      </c>
      <c r="D100" s="18">
        <v>2000</v>
      </c>
      <c r="E100" s="18">
        <v>2007</v>
      </c>
      <c r="F100" s="27" t="s">
        <v>1699</v>
      </c>
      <c r="G100" s="18">
        <v>215.3</v>
      </c>
      <c r="H100" s="7"/>
    </row>
    <row r="101" spans="1:8" x14ac:dyDescent="0.25">
      <c r="A101" s="17" t="s">
        <v>1252</v>
      </c>
      <c r="B101" s="17" t="s">
        <v>89</v>
      </c>
      <c r="C101" s="17" t="s">
        <v>28</v>
      </c>
      <c r="D101" s="18">
        <v>2005</v>
      </c>
      <c r="E101" s="18">
        <v>2005</v>
      </c>
      <c r="F101" s="27" t="s">
        <v>1699</v>
      </c>
      <c r="G101" s="18">
        <v>32.200000000000003</v>
      </c>
      <c r="H101" s="7"/>
    </row>
    <row r="102" spans="1:8" x14ac:dyDescent="0.25">
      <c r="A102" s="17" t="s">
        <v>1253</v>
      </c>
      <c r="B102" s="17" t="s">
        <v>685</v>
      </c>
      <c r="C102" s="17" t="s">
        <v>9</v>
      </c>
      <c r="D102" s="18">
        <v>2000</v>
      </c>
      <c r="E102" s="18">
        <v>2013</v>
      </c>
      <c r="F102" s="27" t="s">
        <v>1699</v>
      </c>
      <c r="G102" s="18">
        <v>658.55499999999995</v>
      </c>
      <c r="H102" s="7"/>
    </row>
    <row r="103" spans="1:8" x14ac:dyDescent="0.25">
      <c r="A103" s="17" t="s">
        <v>1254</v>
      </c>
      <c r="B103" s="17" t="s">
        <v>72</v>
      </c>
      <c r="C103" s="17" t="s">
        <v>17</v>
      </c>
      <c r="D103" s="18">
        <v>2000</v>
      </c>
      <c r="E103" s="18">
        <v>2004</v>
      </c>
      <c r="F103" s="27" t="s">
        <v>1699</v>
      </c>
      <c r="G103" s="18">
        <v>557.04</v>
      </c>
      <c r="H103" s="7"/>
    </row>
    <row r="104" spans="1:8" x14ac:dyDescent="0.25">
      <c r="A104" s="17" t="s">
        <v>1255</v>
      </c>
      <c r="B104" s="17" t="s">
        <v>1256</v>
      </c>
      <c r="C104" s="17" t="s">
        <v>6</v>
      </c>
      <c r="D104" s="18">
        <v>2000</v>
      </c>
      <c r="E104" s="18">
        <v>2003</v>
      </c>
      <c r="F104" s="27" t="s">
        <v>1699</v>
      </c>
      <c r="G104" s="18">
        <v>223.47</v>
      </c>
      <c r="H104" s="7"/>
    </row>
    <row r="105" spans="1:8" x14ac:dyDescent="0.25">
      <c r="A105" s="17" t="s">
        <v>1257</v>
      </c>
      <c r="B105" s="17" t="s">
        <v>1258</v>
      </c>
      <c r="C105" s="17" t="s">
        <v>9</v>
      </c>
      <c r="D105" s="18">
        <v>2011</v>
      </c>
      <c r="E105" s="18">
        <v>2016</v>
      </c>
      <c r="F105" s="27" t="s">
        <v>1699</v>
      </c>
      <c r="G105" s="18">
        <v>2071.1999999999998</v>
      </c>
      <c r="H105" s="7"/>
    </row>
    <row r="106" spans="1:8" x14ac:dyDescent="0.25">
      <c r="A106" s="17" t="s">
        <v>1259</v>
      </c>
      <c r="B106" s="17" t="s">
        <v>1146</v>
      </c>
      <c r="C106" s="17" t="s">
        <v>27</v>
      </c>
      <c r="D106" s="18">
        <v>2000</v>
      </c>
      <c r="E106" s="18">
        <v>2007</v>
      </c>
      <c r="F106" s="27" t="s">
        <v>1699</v>
      </c>
      <c r="G106" s="18">
        <v>343.55500000000001</v>
      </c>
      <c r="H106" s="7"/>
    </row>
    <row r="107" spans="1:8" x14ac:dyDescent="0.25">
      <c r="A107" s="17" t="s">
        <v>319</v>
      </c>
      <c r="B107" s="17" t="s">
        <v>109</v>
      </c>
      <c r="C107" s="17" t="s">
        <v>24</v>
      </c>
      <c r="D107" s="18">
        <v>2006</v>
      </c>
      <c r="E107" s="18">
        <v>2007</v>
      </c>
      <c r="F107" s="27" t="s">
        <v>1699</v>
      </c>
      <c r="G107" s="18">
        <v>76.64</v>
      </c>
      <c r="H107" s="7"/>
    </row>
    <row r="108" spans="1:8" x14ac:dyDescent="0.25">
      <c r="A108" s="17" t="s">
        <v>1260</v>
      </c>
      <c r="B108" s="17" t="s">
        <v>146</v>
      </c>
      <c r="C108" s="17" t="s">
        <v>17</v>
      </c>
      <c r="D108" s="18">
        <v>2000</v>
      </c>
      <c r="E108" s="18">
        <v>2022</v>
      </c>
      <c r="F108" s="27" t="s">
        <v>1699</v>
      </c>
      <c r="G108" s="18">
        <v>1273.69</v>
      </c>
      <c r="H108" s="7"/>
    </row>
    <row r="109" spans="1:8" x14ac:dyDescent="0.25">
      <c r="A109" s="17" t="s">
        <v>1261</v>
      </c>
      <c r="B109" s="17" t="s">
        <v>322</v>
      </c>
      <c r="C109" s="17" t="s">
        <v>6</v>
      </c>
      <c r="D109" s="18">
        <v>2017</v>
      </c>
      <c r="E109" s="18">
        <v>2023</v>
      </c>
      <c r="F109" s="27" t="s">
        <v>1699</v>
      </c>
      <c r="G109" s="18">
        <v>192.38</v>
      </c>
      <c r="H109" s="7"/>
    </row>
    <row r="110" spans="1:8" x14ac:dyDescent="0.25">
      <c r="A110" s="17" t="s">
        <v>1262</v>
      </c>
      <c r="B110" s="17" t="s">
        <v>230</v>
      </c>
      <c r="C110" s="64" t="s">
        <v>36</v>
      </c>
      <c r="D110" s="18">
        <v>2007</v>
      </c>
      <c r="E110" s="18">
        <v>2016</v>
      </c>
      <c r="F110" s="27" t="s">
        <v>1699</v>
      </c>
      <c r="G110" s="18">
        <v>198.80500000000001</v>
      </c>
      <c r="H110" s="7"/>
    </row>
    <row r="111" spans="1:8" x14ac:dyDescent="0.25">
      <c r="A111" s="30" t="s">
        <v>267</v>
      </c>
      <c r="B111" s="30" t="s">
        <v>268</v>
      </c>
      <c r="C111" s="30"/>
      <c r="D111" s="22">
        <v>2015</v>
      </c>
      <c r="E111" s="22"/>
      <c r="F111" s="20" t="s">
        <v>442</v>
      </c>
      <c r="G111" s="22"/>
      <c r="H111" s="7"/>
    </row>
    <row r="112" spans="1:8" x14ac:dyDescent="0.25">
      <c r="A112" s="17" t="s">
        <v>1263</v>
      </c>
      <c r="B112" s="17" t="s">
        <v>99</v>
      </c>
      <c r="C112" s="17" t="s">
        <v>28</v>
      </c>
      <c r="D112" s="18">
        <v>2008</v>
      </c>
      <c r="E112" s="18">
        <v>2008</v>
      </c>
      <c r="F112" s="27" t="s">
        <v>1699</v>
      </c>
      <c r="G112" s="18">
        <v>30</v>
      </c>
      <c r="H112" s="7"/>
    </row>
    <row r="113" spans="1:8" x14ac:dyDescent="0.25">
      <c r="A113" s="17" t="s">
        <v>1264</v>
      </c>
      <c r="B113" s="17" t="s">
        <v>109</v>
      </c>
      <c r="C113" s="17" t="s">
        <v>43</v>
      </c>
      <c r="D113" s="18">
        <v>2000</v>
      </c>
      <c r="E113" s="18">
        <v>2003</v>
      </c>
      <c r="F113" s="27" t="s">
        <v>1699</v>
      </c>
      <c r="G113" s="18">
        <v>1670.71</v>
      </c>
      <c r="H113" s="7"/>
    </row>
    <row r="114" spans="1:8" x14ac:dyDescent="0.25">
      <c r="A114" s="17" t="s">
        <v>1265</v>
      </c>
      <c r="B114" s="17" t="s">
        <v>414</v>
      </c>
      <c r="C114" s="64" t="s">
        <v>36</v>
      </c>
      <c r="D114" s="18">
        <v>2000</v>
      </c>
      <c r="E114" s="18">
        <v>2003</v>
      </c>
      <c r="F114" s="27" t="s">
        <v>1699</v>
      </c>
      <c r="G114" s="18">
        <v>101.81</v>
      </c>
      <c r="H114" s="7"/>
    </row>
    <row r="115" spans="1:8" x14ac:dyDescent="0.25">
      <c r="A115" s="17" t="s">
        <v>53</v>
      </c>
      <c r="B115" s="17" t="s">
        <v>260</v>
      </c>
      <c r="C115" s="17" t="s">
        <v>28</v>
      </c>
      <c r="D115" s="18">
        <v>2000</v>
      </c>
      <c r="E115" s="18">
        <v>2001</v>
      </c>
      <c r="F115" s="27" t="s">
        <v>1699</v>
      </c>
      <c r="G115" s="18">
        <v>30</v>
      </c>
      <c r="H115" s="7"/>
    </row>
    <row r="116" spans="1:8" x14ac:dyDescent="0.25">
      <c r="A116" s="30" t="s">
        <v>269</v>
      </c>
      <c r="B116" s="30" t="s">
        <v>72</v>
      </c>
      <c r="C116" s="30"/>
      <c r="D116" s="22">
        <v>2013</v>
      </c>
      <c r="E116" s="22"/>
      <c r="F116" s="20" t="s">
        <v>442</v>
      </c>
      <c r="G116" s="22"/>
      <c r="H116" s="7"/>
    </row>
    <row r="117" spans="1:8" x14ac:dyDescent="0.25">
      <c r="A117" s="17" t="s">
        <v>602</v>
      </c>
      <c r="B117" s="17" t="s">
        <v>40</v>
      </c>
      <c r="C117" s="17" t="s">
        <v>28</v>
      </c>
      <c r="D117" s="18">
        <v>2007</v>
      </c>
      <c r="E117" s="18">
        <v>2007</v>
      </c>
      <c r="F117" s="27" t="s">
        <v>1699</v>
      </c>
      <c r="G117" s="18">
        <v>60.8</v>
      </c>
      <c r="H117" s="7"/>
    </row>
    <row r="118" spans="1:8" x14ac:dyDescent="0.25">
      <c r="A118" s="17" t="s">
        <v>605</v>
      </c>
      <c r="B118" s="17" t="s">
        <v>274</v>
      </c>
      <c r="C118" s="17" t="s">
        <v>28</v>
      </c>
      <c r="D118" s="18">
        <v>2014</v>
      </c>
      <c r="E118" s="18">
        <v>2014</v>
      </c>
      <c r="F118" s="27" t="s">
        <v>1699</v>
      </c>
      <c r="G118" s="18">
        <v>36.840000000000003</v>
      </c>
      <c r="H118" s="7"/>
    </row>
    <row r="119" spans="1:8" x14ac:dyDescent="0.25">
      <c r="A119" s="30" t="s">
        <v>270</v>
      </c>
      <c r="B119" s="30" t="s">
        <v>271</v>
      </c>
      <c r="C119" s="30"/>
      <c r="D119" s="22">
        <v>2019</v>
      </c>
      <c r="E119" s="22"/>
      <c r="F119" s="20" t="s">
        <v>442</v>
      </c>
      <c r="G119" s="22"/>
      <c r="H119" s="7"/>
    </row>
    <row r="120" spans="1:8" x14ac:dyDescent="0.25">
      <c r="A120" s="17" t="s">
        <v>1266</v>
      </c>
      <c r="B120" s="17" t="s">
        <v>72</v>
      </c>
      <c r="C120" s="17" t="s">
        <v>43</v>
      </c>
      <c r="D120" s="18">
        <v>2000</v>
      </c>
      <c r="E120" s="18">
        <v>2010</v>
      </c>
      <c r="F120" s="27" t="s">
        <v>1699</v>
      </c>
      <c r="G120" s="18">
        <v>1595.16</v>
      </c>
      <c r="H120" s="7"/>
    </row>
    <row r="121" spans="1:8" x14ac:dyDescent="0.25">
      <c r="A121" s="30" t="s">
        <v>272</v>
      </c>
      <c r="B121" s="30" t="s">
        <v>273</v>
      </c>
      <c r="C121" s="30"/>
      <c r="D121" s="22">
        <v>2014</v>
      </c>
      <c r="E121" s="22"/>
      <c r="F121" s="20" t="s">
        <v>442</v>
      </c>
      <c r="G121" s="22"/>
      <c r="H121" s="7"/>
    </row>
    <row r="122" spans="1:8" x14ac:dyDescent="0.25">
      <c r="A122" s="17" t="s">
        <v>1267</v>
      </c>
      <c r="B122" s="17" t="s">
        <v>1268</v>
      </c>
      <c r="C122" s="17" t="s">
        <v>31</v>
      </c>
      <c r="D122" s="18">
        <v>2020</v>
      </c>
      <c r="E122" s="18">
        <v>2020</v>
      </c>
      <c r="F122" s="27" t="s">
        <v>1699</v>
      </c>
      <c r="G122" s="18">
        <v>55.48</v>
      </c>
      <c r="H122" s="7"/>
    </row>
    <row r="123" spans="1:8" x14ac:dyDescent="0.25">
      <c r="A123" s="17" t="s">
        <v>1269</v>
      </c>
      <c r="B123" s="17" t="s">
        <v>72</v>
      </c>
      <c r="C123" s="17" t="s">
        <v>24</v>
      </c>
      <c r="D123" s="18">
        <v>2012</v>
      </c>
      <c r="E123" s="18">
        <v>2012</v>
      </c>
      <c r="F123" s="27" t="s">
        <v>1699</v>
      </c>
      <c r="G123" s="18">
        <v>81.010000000000005</v>
      </c>
      <c r="H123" s="7"/>
    </row>
    <row r="124" spans="1:8" x14ac:dyDescent="0.25">
      <c r="A124" s="17" t="s">
        <v>1270</v>
      </c>
      <c r="B124" s="17" t="s">
        <v>72</v>
      </c>
      <c r="C124" s="17" t="s">
        <v>6</v>
      </c>
      <c r="D124" s="18">
        <v>2000</v>
      </c>
      <c r="E124" s="18">
        <v>2005</v>
      </c>
      <c r="F124" s="27" t="s">
        <v>1699</v>
      </c>
      <c r="G124" s="18">
        <v>194.5</v>
      </c>
      <c r="H124" s="7"/>
    </row>
    <row r="125" spans="1:8" x14ac:dyDescent="0.25">
      <c r="A125" s="39" t="s">
        <v>1271</v>
      </c>
      <c r="B125" s="39" t="s">
        <v>1272</v>
      </c>
      <c r="C125" s="39" t="s">
        <v>28</v>
      </c>
      <c r="D125" s="35">
        <v>2003</v>
      </c>
      <c r="E125" s="35">
        <v>2004</v>
      </c>
      <c r="F125" s="27" t="s">
        <v>1699</v>
      </c>
      <c r="G125" s="35">
        <v>39.33</v>
      </c>
      <c r="H125" s="7"/>
    </row>
    <row r="126" spans="1:8" x14ac:dyDescent="0.25">
      <c r="A126" s="17" t="s">
        <v>1273</v>
      </c>
      <c r="B126" s="17" t="s">
        <v>301</v>
      </c>
      <c r="C126" s="17" t="s">
        <v>9</v>
      </c>
      <c r="D126" s="18">
        <v>2002</v>
      </c>
      <c r="E126" s="18">
        <v>2006</v>
      </c>
      <c r="F126" s="27" t="s">
        <v>1699</v>
      </c>
      <c r="G126" s="18">
        <v>833.34</v>
      </c>
      <c r="H126" s="7"/>
    </row>
    <row r="127" spans="1:8" x14ac:dyDescent="0.25">
      <c r="A127" s="17" t="s">
        <v>1274</v>
      </c>
      <c r="B127" s="17" t="s">
        <v>1275</v>
      </c>
      <c r="C127" s="17" t="s">
        <v>31</v>
      </c>
      <c r="D127" s="18">
        <v>2016</v>
      </c>
      <c r="E127" s="18">
        <v>2023</v>
      </c>
      <c r="F127" s="27" t="s">
        <v>1699</v>
      </c>
      <c r="G127" s="18">
        <v>70</v>
      </c>
      <c r="H127" s="7"/>
    </row>
    <row r="128" spans="1:8" x14ac:dyDescent="0.25">
      <c r="A128" s="17" t="s">
        <v>1276</v>
      </c>
      <c r="B128" s="17" t="s">
        <v>170</v>
      </c>
      <c r="C128" s="17" t="s">
        <v>28</v>
      </c>
      <c r="D128" s="18">
        <v>2000</v>
      </c>
      <c r="E128" s="18">
        <v>2001</v>
      </c>
      <c r="F128" s="19" t="s">
        <v>1699</v>
      </c>
      <c r="G128" s="18">
        <v>42.63</v>
      </c>
      <c r="H128" s="7"/>
    </row>
    <row r="129" spans="1:8" x14ac:dyDescent="0.25">
      <c r="A129" s="17" t="s">
        <v>1277</v>
      </c>
      <c r="B129" s="17" t="s">
        <v>590</v>
      </c>
      <c r="C129" s="64" t="s">
        <v>36</v>
      </c>
      <c r="D129" s="18">
        <v>2000</v>
      </c>
      <c r="E129" s="18">
        <v>2002</v>
      </c>
      <c r="F129" s="19" t="s">
        <v>1699</v>
      </c>
      <c r="G129" s="18">
        <v>102.5</v>
      </c>
      <c r="H129" s="7"/>
    </row>
    <row r="130" spans="1:8" x14ac:dyDescent="0.25">
      <c r="A130" s="17" t="s">
        <v>59</v>
      </c>
      <c r="B130" s="17" t="s">
        <v>40</v>
      </c>
      <c r="C130" s="64" t="s">
        <v>36</v>
      </c>
      <c r="D130" s="18">
        <v>2005</v>
      </c>
      <c r="E130" s="18">
        <v>2012</v>
      </c>
      <c r="F130" s="27" t="s">
        <v>1699</v>
      </c>
      <c r="G130" s="18">
        <v>132.22999999999999</v>
      </c>
      <c r="H130" s="7"/>
    </row>
    <row r="131" spans="1:8" x14ac:dyDescent="0.25">
      <c r="A131" s="17" t="s">
        <v>1278</v>
      </c>
      <c r="B131" s="17" t="s">
        <v>1279</v>
      </c>
      <c r="C131" s="17" t="s">
        <v>6</v>
      </c>
      <c r="D131" s="18">
        <v>2002</v>
      </c>
      <c r="E131" s="18">
        <v>2005</v>
      </c>
      <c r="F131" s="27" t="s">
        <v>1699</v>
      </c>
      <c r="G131" s="18">
        <v>223.18</v>
      </c>
      <c r="H131" s="7"/>
    </row>
    <row r="132" spans="1:8" x14ac:dyDescent="0.25">
      <c r="A132" s="30" t="s">
        <v>63</v>
      </c>
      <c r="B132" s="30" t="s">
        <v>274</v>
      </c>
      <c r="C132" s="30"/>
      <c r="D132" s="22">
        <v>2012</v>
      </c>
      <c r="E132" s="22"/>
      <c r="F132" s="20" t="s">
        <v>442</v>
      </c>
      <c r="G132" s="22"/>
      <c r="H132" s="7"/>
    </row>
    <row r="133" spans="1:8" x14ac:dyDescent="0.25">
      <c r="A133" s="17" t="s">
        <v>1280</v>
      </c>
      <c r="B133" s="17" t="s">
        <v>308</v>
      </c>
      <c r="C133" s="17" t="s">
        <v>6</v>
      </c>
      <c r="D133" s="18">
        <v>2000</v>
      </c>
      <c r="E133" s="18">
        <v>2003</v>
      </c>
      <c r="F133" s="27" t="s">
        <v>1699</v>
      </c>
      <c r="G133" s="18">
        <v>27.77</v>
      </c>
      <c r="H133" s="7"/>
    </row>
    <row r="134" spans="1:8" x14ac:dyDescent="0.25">
      <c r="A134" s="17" t="s">
        <v>1281</v>
      </c>
      <c r="B134" s="17" t="s">
        <v>1187</v>
      </c>
      <c r="C134" s="17" t="s">
        <v>31</v>
      </c>
      <c r="D134" s="18">
        <v>2009</v>
      </c>
      <c r="E134" s="18">
        <v>2009</v>
      </c>
      <c r="F134" s="27" t="s">
        <v>1699</v>
      </c>
      <c r="G134" s="18">
        <v>107.74</v>
      </c>
      <c r="H134" s="7"/>
    </row>
    <row r="135" spans="1:8" x14ac:dyDescent="0.25">
      <c r="A135" s="17" t="s">
        <v>1282</v>
      </c>
      <c r="B135" s="17" t="s">
        <v>78</v>
      </c>
      <c r="C135" s="17" t="s">
        <v>6</v>
      </c>
      <c r="D135" s="18">
        <v>2003</v>
      </c>
      <c r="E135" s="18">
        <v>2005</v>
      </c>
      <c r="F135" s="27" t="s">
        <v>1699</v>
      </c>
      <c r="G135" s="18">
        <v>375.34</v>
      </c>
      <c r="H135" s="7"/>
    </row>
    <row r="136" spans="1:8" x14ac:dyDescent="0.25">
      <c r="A136" s="39" t="s">
        <v>1283</v>
      </c>
      <c r="B136" s="39" t="s">
        <v>219</v>
      </c>
      <c r="C136" s="39" t="s">
        <v>6</v>
      </c>
      <c r="D136" s="35">
        <v>2008</v>
      </c>
      <c r="E136" s="35">
        <v>2011</v>
      </c>
      <c r="F136" s="27" t="s">
        <v>1699</v>
      </c>
      <c r="G136" s="35">
        <v>296.56</v>
      </c>
      <c r="H136" s="7"/>
    </row>
    <row r="137" spans="1:8" x14ac:dyDescent="0.25">
      <c r="A137" s="30" t="s">
        <v>275</v>
      </c>
      <c r="B137" s="30" t="s">
        <v>276</v>
      </c>
      <c r="C137" s="30"/>
      <c r="D137" s="22">
        <v>2012</v>
      </c>
      <c r="E137" s="22"/>
      <c r="F137" s="20" t="s">
        <v>442</v>
      </c>
      <c r="G137" s="22"/>
      <c r="H137" s="7"/>
    </row>
    <row r="138" spans="1:8" x14ac:dyDescent="0.25">
      <c r="A138" s="30" t="s">
        <v>277</v>
      </c>
      <c r="B138" s="30" t="s">
        <v>278</v>
      </c>
      <c r="C138" s="30"/>
      <c r="D138" s="22">
        <v>2001</v>
      </c>
      <c r="E138" s="22"/>
      <c r="F138" s="20" t="s">
        <v>442</v>
      </c>
      <c r="G138" s="22"/>
      <c r="H138" s="7"/>
    </row>
    <row r="139" spans="1:8" x14ac:dyDescent="0.25">
      <c r="A139" s="39" t="s">
        <v>1284</v>
      </c>
      <c r="B139" s="39" t="s">
        <v>92</v>
      </c>
      <c r="C139" s="61" t="s">
        <v>36</v>
      </c>
      <c r="D139" s="35">
        <v>2021</v>
      </c>
      <c r="E139" s="35">
        <v>2023</v>
      </c>
      <c r="F139" s="27" t="s">
        <v>1699</v>
      </c>
      <c r="G139" s="35">
        <v>106.11</v>
      </c>
      <c r="H139" s="7"/>
    </row>
    <row r="140" spans="1:8" x14ac:dyDescent="0.25">
      <c r="A140" s="17" t="s">
        <v>616</v>
      </c>
      <c r="B140" s="17" t="s">
        <v>92</v>
      </c>
      <c r="C140" s="64" t="s">
        <v>36</v>
      </c>
      <c r="D140" s="18">
        <v>2002</v>
      </c>
      <c r="E140" s="18">
        <v>2003</v>
      </c>
      <c r="F140" s="19" t="s">
        <v>1699</v>
      </c>
      <c r="G140" s="18">
        <v>83.864999999999995</v>
      </c>
      <c r="H140" s="7"/>
    </row>
    <row r="141" spans="1:8" x14ac:dyDescent="0.25">
      <c r="A141" s="17" t="s">
        <v>1285</v>
      </c>
      <c r="B141" s="17" t="s">
        <v>196</v>
      </c>
      <c r="C141" s="64" t="s">
        <v>36</v>
      </c>
      <c r="D141" s="18">
        <v>2020</v>
      </c>
      <c r="E141" s="18">
        <v>2024</v>
      </c>
      <c r="F141" s="27" t="s">
        <v>1699</v>
      </c>
      <c r="G141" s="18">
        <v>79.53</v>
      </c>
      <c r="H141" s="7"/>
    </row>
    <row r="142" spans="1:8" x14ac:dyDescent="0.25">
      <c r="A142" s="17" t="s">
        <v>1286</v>
      </c>
      <c r="B142" s="17" t="s">
        <v>89</v>
      </c>
      <c r="C142" s="17" t="s">
        <v>27</v>
      </c>
      <c r="D142" s="18">
        <v>2000</v>
      </c>
      <c r="E142" s="18">
        <v>2001</v>
      </c>
      <c r="F142" s="27" t="s">
        <v>1699</v>
      </c>
      <c r="G142" s="18">
        <v>4</v>
      </c>
      <c r="H142" s="7"/>
    </row>
    <row r="143" spans="1:8" x14ac:dyDescent="0.25">
      <c r="A143" s="17" t="s">
        <v>1287</v>
      </c>
      <c r="B143" s="17" t="s">
        <v>35</v>
      </c>
      <c r="C143" s="17" t="s">
        <v>28</v>
      </c>
      <c r="D143" s="18">
        <v>2000</v>
      </c>
      <c r="E143" s="18">
        <v>2001</v>
      </c>
      <c r="F143" s="19" t="s">
        <v>1699</v>
      </c>
      <c r="G143" s="18">
        <v>14.22</v>
      </c>
      <c r="H143" s="7"/>
    </row>
    <row r="144" spans="1:8" x14ac:dyDescent="0.25">
      <c r="A144" s="30" t="s">
        <v>279</v>
      </c>
      <c r="B144" s="30" t="s">
        <v>92</v>
      </c>
      <c r="C144" s="30"/>
      <c r="D144" s="22">
        <v>2002</v>
      </c>
      <c r="E144" s="22"/>
      <c r="F144" s="20" t="s">
        <v>442</v>
      </c>
      <c r="G144" s="22"/>
      <c r="H144" s="7"/>
    </row>
    <row r="145" spans="1:8" x14ac:dyDescent="0.25">
      <c r="A145" s="17" t="s">
        <v>629</v>
      </c>
      <c r="B145" s="17" t="s">
        <v>630</v>
      </c>
      <c r="C145" s="61" t="s">
        <v>36</v>
      </c>
      <c r="D145" s="18">
        <v>2000</v>
      </c>
      <c r="E145" s="18">
        <v>2004</v>
      </c>
      <c r="F145" s="27" t="s">
        <v>1699</v>
      </c>
      <c r="G145" s="18">
        <v>299.24</v>
      </c>
      <c r="H145" s="7"/>
    </row>
    <row r="146" spans="1:8" x14ac:dyDescent="0.25">
      <c r="A146" s="17" t="s">
        <v>631</v>
      </c>
      <c r="B146" s="17" t="s">
        <v>40</v>
      </c>
      <c r="C146" s="64" t="s">
        <v>36</v>
      </c>
      <c r="D146" s="18">
        <v>2004</v>
      </c>
      <c r="E146" s="18">
        <v>2005</v>
      </c>
      <c r="F146" s="27" t="s">
        <v>1699</v>
      </c>
      <c r="G146" s="18">
        <v>83.07</v>
      </c>
      <c r="H146" s="7"/>
    </row>
    <row r="147" spans="1:8" x14ac:dyDescent="0.25">
      <c r="A147" s="17" t="s">
        <v>71</v>
      </c>
      <c r="B147" s="17" t="s">
        <v>1288</v>
      </c>
      <c r="C147" s="17" t="s">
        <v>28</v>
      </c>
      <c r="D147" s="18">
        <v>2005</v>
      </c>
      <c r="E147" s="18">
        <v>2007</v>
      </c>
      <c r="F147" s="27" t="s">
        <v>1699</v>
      </c>
      <c r="G147" s="18">
        <v>44.9</v>
      </c>
      <c r="H147" s="7"/>
    </row>
    <row r="148" spans="1:8" x14ac:dyDescent="0.25">
      <c r="A148" s="17" t="s">
        <v>635</v>
      </c>
      <c r="B148" s="17" t="s">
        <v>585</v>
      </c>
      <c r="C148" s="64" t="s">
        <v>36</v>
      </c>
      <c r="D148" s="18">
        <v>2004</v>
      </c>
      <c r="E148" s="18">
        <v>2005</v>
      </c>
      <c r="F148" s="27" t="s">
        <v>1699</v>
      </c>
      <c r="G148" s="18">
        <v>131.19999999999999</v>
      </c>
      <c r="H148" s="7"/>
    </row>
    <row r="149" spans="1:8" x14ac:dyDescent="0.25">
      <c r="A149" s="39" t="s">
        <v>1198</v>
      </c>
      <c r="B149" s="39" t="s">
        <v>40</v>
      </c>
      <c r="C149" s="39" t="s">
        <v>9</v>
      </c>
      <c r="D149" s="35">
        <v>2001</v>
      </c>
      <c r="E149" s="35">
        <v>2021</v>
      </c>
      <c r="F149" s="27" t="s">
        <v>1699</v>
      </c>
      <c r="G149" s="35">
        <v>1796.9449999999999</v>
      </c>
      <c r="H149" s="7"/>
    </row>
    <row r="150" spans="1:8" x14ac:dyDescent="0.25">
      <c r="A150" s="17" t="s">
        <v>1289</v>
      </c>
      <c r="B150" s="17" t="s">
        <v>162</v>
      </c>
      <c r="C150" s="17" t="s">
        <v>28</v>
      </c>
      <c r="D150" s="18">
        <v>2013</v>
      </c>
      <c r="E150" s="18">
        <v>2013</v>
      </c>
      <c r="F150" s="27" t="s">
        <v>1699</v>
      </c>
      <c r="G150" s="18">
        <v>30</v>
      </c>
      <c r="H150" s="7"/>
    </row>
    <row r="151" spans="1:8" x14ac:dyDescent="0.25">
      <c r="A151" s="17" t="s">
        <v>1290</v>
      </c>
      <c r="B151" s="17" t="s">
        <v>1291</v>
      </c>
      <c r="C151" s="64" t="s">
        <v>36</v>
      </c>
      <c r="D151" s="18">
        <v>2012</v>
      </c>
      <c r="E151" s="18">
        <v>2014</v>
      </c>
      <c r="F151" s="27" t="s">
        <v>1699</v>
      </c>
      <c r="G151" s="18">
        <v>133.52000000000001</v>
      </c>
      <c r="H151" s="7"/>
    </row>
    <row r="152" spans="1:8" x14ac:dyDescent="0.25">
      <c r="A152" s="17" t="s">
        <v>1292</v>
      </c>
      <c r="B152" s="17" t="s">
        <v>114</v>
      </c>
      <c r="C152" s="17" t="s">
        <v>31</v>
      </c>
      <c r="D152" s="18">
        <v>2010</v>
      </c>
      <c r="E152" s="18">
        <v>2010</v>
      </c>
      <c r="F152" s="27" t="s">
        <v>1699</v>
      </c>
      <c r="G152" s="18">
        <v>67.3</v>
      </c>
      <c r="H152" s="7"/>
    </row>
    <row r="153" spans="1:8" x14ac:dyDescent="0.25">
      <c r="A153" s="17" t="s">
        <v>1293</v>
      </c>
      <c r="B153" s="17" t="s">
        <v>1294</v>
      </c>
      <c r="C153" s="64" t="s">
        <v>36</v>
      </c>
      <c r="D153" s="18">
        <v>2000</v>
      </c>
      <c r="E153" s="18">
        <v>2001</v>
      </c>
      <c r="F153" s="19" t="s">
        <v>1699</v>
      </c>
      <c r="G153" s="18">
        <v>119.12</v>
      </c>
      <c r="H153" s="7"/>
    </row>
    <row r="154" spans="1:8" x14ac:dyDescent="0.25">
      <c r="A154" s="17" t="s">
        <v>1295</v>
      </c>
      <c r="B154" s="17" t="s">
        <v>38</v>
      </c>
      <c r="C154" s="64" t="s">
        <v>36</v>
      </c>
      <c r="D154" s="18">
        <v>2000</v>
      </c>
      <c r="E154" s="18">
        <v>2004</v>
      </c>
      <c r="F154" s="27" t="s">
        <v>1699</v>
      </c>
      <c r="G154" s="18">
        <v>67.2</v>
      </c>
      <c r="H154" s="7"/>
    </row>
    <row r="155" spans="1:8" x14ac:dyDescent="0.25">
      <c r="A155" s="17" t="s">
        <v>645</v>
      </c>
      <c r="B155" s="17" t="s">
        <v>58</v>
      </c>
      <c r="C155" s="17" t="s">
        <v>17</v>
      </c>
      <c r="D155" s="18">
        <v>2005</v>
      </c>
      <c r="E155" s="18">
        <v>2024</v>
      </c>
      <c r="F155" s="27" t="s">
        <v>1699</v>
      </c>
      <c r="G155" s="18">
        <v>4111.54</v>
      </c>
      <c r="H155" s="7"/>
    </row>
    <row r="156" spans="1:8" x14ac:dyDescent="0.25">
      <c r="A156" s="17" t="s">
        <v>1296</v>
      </c>
      <c r="B156" s="17" t="s">
        <v>1297</v>
      </c>
      <c r="C156" s="17" t="s">
        <v>28</v>
      </c>
      <c r="D156" s="18">
        <v>2008</v>
      </c>
      <c r="E156" s="18">
        <v>2008</v>
      </c>
      <c r="F156" s="27" t="s">
        <v>1699</v>
      </c>
      <c r="G156" s="18">
        <v>31</v>
      </c>
      <c r="H156" s="7"/>
    </row>
    <row r="157" spans="1:8" x14ac:dyDescent="0.25">
      <c r="A157" s="17" t="s">
        <v>1298</v>
      </c>
      <c r="B157" s="17" t="s">
        <v>278</v>
      </c>
      <c r="C157" s="17" t="s">
        <v>28</v>
      </c>
      <c r="D157" s="18">
        <v>2005</v>
      </c>
      <c r="E157" s="18">
        <v>2005</v>
      </c>
      <c r="F157" s="27" t="s">
        <v>1699</v>
      </c>
      <c r="G157" s="18">
        <v>30</v>
      </c>
      <c r="H157" s="7"/>
    </row>
    <row r="158" spans="1:8" x14ac:dyDescent="0.25">
      <c r="A158" s="39" t="s">
        <v>834</v>
      </c>
      <c r="B158" s="39" t="s">
        <v>1299</v>
      </c>
      <c r="C158" s="39" t="s">
        <v>24</v>
      </c>
      <c r="D158" s="35">
        <v>2006</v>
      </c>
      <c r="E158" s="35">
        <v>2008</v>
      </c>
      <c r="F158" s="27" t="s">
        <v>1699</v>
      </c>
      <c r="G158" s="35">
        <v>67.349999999999994</v>
      </c>
      <c r="H158" s="7"/>
    </row>
    <row r="159" spans="1:8" x14ac:dyDescent="0.25">
      <c r="A159" s="17" t="s">
        <v>1300</v>
      </c>
      <c r="B159" s="17" t="s">
        <v>42</v>
      </c>
      <c r="C159" s="17" t="s">
        <v>28</v>
      </c>
      <c r="D159" s="18">
        <v>2005</v>
      </c>
      <c r="E159" s="18">
        <v>2005</v>
      </c>
      <c r="F159" s="27" t="s">
        <v>1699</v>
      </c>
      <c r="G159" s="18">
        <v>33.71</v>
      </c>
      <c r="H159" s="7"/>
    </row>
    <row r="160" spans="1:8" x14ac:dyDescent="0.25">
      <c r="A160" s="30" t="s">
        <v>1301</v>
      </c>
      <c r="B160" s="30" t="s">
        <v>303</v>
      </c>
      <c r="C160" s="30"/>
      <c r="D160" s="22">
        <v>2000</v>
      </c>
      <c r="E160" s="22"/>
      <c r="F160" s="125" t="s">
        <v>442</v>
      </c>
      <c r="G160" s="22"/>
      <c r="H160" s="7"/>
    </row>
    <row r="161" spans="1:8" x14ac:dyDescent="0.25">
      <c r="A161" s="17" t="s">
        <v>1302</v>
      </c>
      <c r="B161" s="17" t="s">
        <v>206</v>
      </c>
      <c r="C161" s="17" t="s">
        <v>28</v>
      </c>
      <c r="D161" s="18">
        <v>2000</v>
      </c>
      <c r="E161" s="18">
        <v>2005</v>
      </c>
      <c r="F161" s="27" t="s">
        <v>1699</v>
      </c>
      <c r="G161" s="18">
        <v>30</v>
      </c>
      <c r="H161" s="7"/>
    </row>
    <row r="162" spans="1:8" x14ac:dyDescent="0.25">
      <c r="A162" s="17" t="s">
        <v>1303</v>
      </c>
      <c r="B162" s="17" t="s">
        <v>74</v>
      </c>
      <c r="C162" s="64" t="s">
        <v>36</v>
      </c>
      <c r="D162" s="18">
        <v>2001</v>
      </c>
      <c r="E162" s="18">
        <v>2001</v>
      </c>
      <c r="F162" s="19" t="s">
        <v>1699</v>
      </c>
      <c r="G162" s="18">
        <v>91.96</v>
      </c>
      <c r="H162" s="7"/>
    </row>
    <row r="163" spans="1:8" x14ac:dyDescent="0.25">
      <c r="A163" s="17" t="s">
        <v>653</v>
      </c>
      <c r="B163" s="17" t="s">
        <v>49</v>
      </c>
      <c r="C163" s="17" t="s">
        <v>27</v>
      </c>
      <c r="D163" s="18">
        <v>2000</v>
      </c>
      <c r="E163" s="18">
        <v>2006</v>
      </c>
      <c r="F163" s="27" t="s">
        <v>1699</v>
      </c>
      <c r="G163" s="18">
        <v>518.08000000000004</v>
      </c>
      <c r="H163" s="7"/>
    </row>
    <row r="164" spans="1:8" x14ac:dyDescent="0.25">
      <c r="A164" s="17" t="s">
        <v>1304</v>
      </c>
      <c r="B164" s="17" t="s">
        <v>111</v>
      </c>
      <c r="C164" s="17" t="s">
        <v>6</v>
      </c>
      <c r="D164" s="18">
        <v>2010</v>
      </c>
      <c r="E164" s="18">
        <v>2019</v>
      </c>
      <c r="F164" s="27" t="s">
        <v>1699</v>
      </c>
      <c r="G164" s="18">
        <v>198.06</v>
      </c>
      <c r="H164" s="7"/>
    </row>
    <row r="165" spans="1:8" x14ac:dyDescent="0.25">
      <c r="A165" s="17" t="s">
        <v>1305</v>
      </c>
      <c r="B165" s="17" t="s">
        <v>1306</v>
      </c>
      <c r="C165" s="17" t="s">
        <v>28</v>
      </c>
      <c r="D165" s="18">
        <v>2006</v>
      </c>
      <c r="E165" s="18">
        <v>2006</v>
      </c>
      <c r="F165" s="27" t="s">
        <v>1699</v>
      </c>
      <c r="G165" s="18">
        <v>30</v>
      </c>
      <c r="H165" s="7"/>
    </row>
    <row r="166" spans="1:8" x14ac:dyDescent="0.25">
      <c r="A166" s="17" t="s">
        <v>1307</v>
      </c>
      <c r="B166" s="17" t="s">
        <v>74</v>
      </c>
      <c r="C166" s="17" t="s">
        <v>6</v>
      </c>
      <c r="D166" s="18">
        <v>2000</v>
      </c>
      <c r="E166" s="18">
        <v>2005</v>
      </c>
      <c r="F166" s="27" t="s">
        <v>1699</v>
      </c>
      <c r="G166" s="18">
        <v>204.2</v>
      </c>
      <c r="H166" s="7"/>
    </row>
    <row r="167" spans="1:8" x14ac:dyDescent="0.25">
      <c r="A167" s="17" t="s">
        <v>280</v>
      </c>
      <c r="B167" s="17" t="s">
        <v>281</v>
      </c>
      <c r="C167" s="17" t="s">
        <v>43</v>
      </c>
      <c r="D167" s="18">
        <v>2017</v>
      </c>
      <c r="E167" s="18">
        <v>2025</v>
      </c>
      <c r="F167" s="92" t="s">
        <v>1699</v>
      </c>
      <c r="G167" s="18">
        <v>1708.95</v>
      </c>
      <c r="H167" s="7"/>
    </row>
    <row r="168" spans="1:8" x14ac:dyDescent="0.25">
      <c r="A168" s="17" t="s">
        <v>262</v>
      </c>
      <c r="B168" s="17" t="s">
        <v>1308</v>
      </c>
      <c r="C168" s="17" t="s">
        <v>28</v>
      </c>
      <c r="D168" s="18">
        <v>2016</v>
      </c>
      <c r="E168" s="18">
        <v>2016</v>
      </c>
      <c r="F168" s="27" t="s">
        <v>1699</v>
      </c>
      <c r="G168" s="18">
        <v>35.42</v>
      </c>
      <c r="H168" s="7"/>
    </row>
    <row r="169" spans="1:8" x14ac:dyDescent="0.25">
      <c r="A169" s="17" t="s">
        <v>282</v>
      </c>
      <c r="B169" s="17" t="s">
        <v>230</v>
      </c>
      <c r="C169" s="17" t="s">
        <v>31</v>
      </c>
      <c r="D169" s="18">
        <v>2000</v>
      </c>
      <c r="E169" s="18">
        <v>2003</v>
      </c>
      <c r="F169" s="27" t="s">
        <v>1699</v>
      </c>
      <c r="G169" s="18">
        <v>55.1</v>
      </c>
      <c r="H169" s="7"/>
    </row>
    <row r="170" spans="1:8" x14ac:dyDescent="0.25">
      <c r="A170" s="86" t="s">
        <v>282</v>
      </c>
      <c r="B170" s="86" t="s">
        <v>164</v>
      </c>
      <c r="C170" s="86"/>
      <c r="D170" s="87">
        <v>2000</v>
      </c>
      <c r="E170" s="87"/>
      <c r="F170" s="20" t="s">
        <v>442</v>
      </c>
      <c r="G170" s="87"/>
      <c r="H170" s="7"/>
    </row>
    <row r="171" spans="1:8" x14ac:dyDescent="0.25">
      <c r="A171" s="17" t="s">
        <v>658</v>
      </c>
      <c r="B171" s="17" t="s">
        <v>1309</v>
      </c>
      <c r="C171" s="17" t="s">
        <v>28</v>
      </c>
      <c r="D171" s="18">
        <v>2007</v>
      </c>
      <c r="E171" s="18">
        <v>2008</v>
      </c>
      <c r="F171" s="27" t="s">
        <v>1699</v>
      </c>
      <c r="G171" s="18">
        <v>47.634999999999998</v>
      </c>
      <c r="H171" s="7"/>
    </row>
    <row r="172" spans="1:8" x14ac:dyDescent="0.25">
      <c r="A172" s="17" t="s">
        <v>1310</v>
      </c>
      <c r="B172" s="17" t="s">
        <v>230</v>
      </c>
      <c r="C172" s="17" t="s">
        <v>27</v>
      </c>
      <c r="D172" s="18">
        <v>2006</v>
      </c>
      <c r="E172" s="18">
        <v>2011</v>
      </c>
      <c r="F172" s="27" t="s">
        <v>1699</v>
      </c>
      <c r="G172" s="18">
        <v>657.58</v>
      </c>
      <c r="H172" s="7"/>
    </row>
    <row r="173" spans="1:8" x14ac:dyDescent="0.25">
      <c r="A173" s="17" t="s">
        <v>1311</v>
      </c>
      <c r="B173" s="17" t="s">
        <v>971</v>
      </c>
      <c r="C173" s="17" t="s">
        <v>27</v>
      </c>
      <c r="D173" s="18">
        <v>2003</v>
      </c>
      <c r="E173" s="18">
        <v>2013</v>
      </c>
      <c r="F173" s="27" t="s">
        <v>1699</v>
      </c>
      <c r="G173" s="18">
        <v>454.18</v>
      </c>
      <c r="H173" s="7"/>
    </row>
    <row r="174" spans="1:8" x14ac:dyDescent="0.25">
      <c r="A174" s="17" t="s">
        <v>1312</v>
      </c>
      <c r="B174" s="17" t="s">
        <v>1313</v>
      </c>
      <c r="C174" s="64" t="s">
        <v>36</v>
      </c>
      <c r="D174" s="18">
        <v>2013</v>
      </c>
      <c r="E174" s="18">
        <v>2023</v>
      </c>
      <c r="F174" s="27" t="s">
        <v>1699</v>
      </c>
      <c r="G174" s="18">
        <v>99.944999999999993</v>
      </c>
      <c r="H174" s="7"/>
    </row>
    <row r="175" spans="1:8" x14ac:dyDescent="0.25">
      <c r="A175" s="17" t="s">
        <v>1314</v>
      </c>
      <c r="B175" s="17" t="s">
        <v>1315</v>
      </c>
      <c r="C175" s="17" t="s">
        <v>17</v>
      </c>
      <c r="D175" s="18">
        <v>2000</v>
      </c>
      <c r="E175" s="18">
        <v>2021</v>
      </c>
      <c r="F175" s="19" t="s">
        <v>1699</v>
      </c>
      <c r="G175" s="18">
        <v>842.64</v>
      </c>
      <c r="H175" s="7"/>
    </row>
    <row r="176" spans="1:8" x14ac:dyDescent="0.25">
      <c r="A176" s="17" t="s">
        <v>1316</v>
      </c>
      <c r="B176" s="17" t="s">
        <v>432</v>
      </c>
      <c r="C176" s="17" t="s">
        <v>28</v>
      </c>
      <c r="D176" s="18">
        <v>2020</v>
      </c>
      <c r="E176" s="18">
        <v>2020</v>
      </c>
      <c r="F176" s="27" t="s">
        <v>1699</v>
      </c>
      <c r="G176" s="18">
        <v>50.73</v>
      </c>
      <c r="H176" s="7"/>
    </row>
    <row r="177" spans="1:8" x14ac:dyDescent="0.25">
      <c r="A177" s="17" t="s">
        <v>1317</v>
      </c>
      <c r="B177" s="17" t="s">
        <v>1318</v>
      </c>
      <c r="C177" s="17" t="s">
        <v>31</v>
      </c>
      <c r="D177" s="18">
        <v>2005</v>
      </c>
      <c r="E177" s="18">
        <v>2008</v>
      </c>
      <c r="F177" s="27" t="s">
        <v>1699</v>
      </c>
      <c r="G177" s="18">
        <v>66.77</v>
      </c>
      <c r="H177" s="7"/>
    </row>
    <row r="178" spans="1:8" x14ac:dyDescent="0.25">
      <c r="A178" s="30" t="s">
        <v>283</v>
      </c>
      <c r="B178" s="30" t="s">
        <v>105</v>
      </c>
      <c r="C178" s="30"/>
      <c r="D178" s="22">
        <v>2023</v>
      </c>
      <c r="E178" s="22"/>
      <c r="F178" s="20" t="s">
        <v>442</v>
      </c>
      <c r="G178" s="22"/>
      <c r="H178" s="7"/>
    </row>
    <row r="179" spans="1:8" x14ac:dyDescent="0.25">
      <c r="A179" s="17" t="s">
        <v>1319</v>
      </c>
      <c r="B179" s="17" t="s">
        <v>217</v>
      </c>
      <c r="C179" s="17" t="s">
        <v>27</v>
      </c>
      <c r="D179" s="18">
        <v>2000</v>
      </c>
      <c r="E179" s="18">
        <v>2009</v>
      </c>
      <c r="F179" s="27" t="s">
        <v>1699</v>
      </c>
      <c r="G179" s="18">
        <v>389.9</v>
      </c>
      <c r="H179" s="7"/>
    </row>
    <row r="180" spans="1:8" x14ac:dyDescent="0.25">
      <c r="A180" s="17" t="s">
        <v>284</v>
      </c>
      <c r="B180" s="17" t="s">
        <v>92</v>
      </c>
      <c r="C180" s="17" t="s">
        <v>27</v>
      </c>
      <c r="D180" s="18">
        <v>2005</v>
      </c>
      <c r="E180" s="18">
        <v>2025</v>
      </c>
      <c r="F180" s="118" t="s">
        <v>1699</v>
      </c>
      <c r="G180" s="18">
        <v>357.63</v>
      </c>
      <c r="H180" s="7"/>
    </row>
    <row r="181" spans="1:8" x14ac:dyDescent="0.25">
      <c r="A181" s="17" t="s">
        <v>1320</v>
      </c>
      <c r="B181" s="17" t="s">
        <v>264</v>
      </c>
      <c r="C181" s="17" t="s">
        <v>17</v>
      </c>
      <c r="D181" s="18">
        <v>2000</v>
      </c>
      <c r="E181" s="18">
        <v>2022</v>
      </c>
      <c r="F181" s="27" t="s">
        <v>1699</v>
      </c>
      <c r="G181" s="18">
        <v>746.69</v>
      </c>
      <c r="H181" s="7"/>
    </row>
    <row r="182" spans="1:8" x14ac:dyDescent="0.25">
      <c r="A182" s="39" t="s">
        <v>1321</v>
      </c>
      <c r="B182" s="39" t="s">
        <v>212</v>
      </c>
      <c r="C182" s="61" t="s">
        <v>36</v>
      </c>
      <c r="D182" s="35">
        <v>2002</v>
      </c>
      <c r="E182" s="35">
        <v>2005</v>
      </c>
      <c r="F182" s="27" t="s">
        <v>1699</v>
      </c>
      <c r="G182" s="35">
        <v>105.51</v>
      </c>
      <c r="H182" s="7"/>
    </row>
    <row r="183" spans="1:8" x14ac:dyDescent="0.25">
      <c r="A183" s="17" t="s">
        <v>1322</v>
      </c>
      <c r="B183" s="17" t="s">
        <v>593</v>
      </c>
      <c r="C183" s="17" t="s">
        <v>28</v>
      </c>
      <c r="D183" s="18">
        <v>2015</v>
      </c>
      <c r="E183" s="18">
        <v>2015</v>
      </c>
      <c r="F183" s="27" t="s">
        <v>1699</v>
      </c>
      <c r="G183" s="18">
        <v>31</v>
      </c>
      <c r="H183" s="7"/>
    </row>
    <row r="184" spans="1:8" x14ac:dyDescent="0.25">
      <c r="A184" s="17" t="s">
        <v>674</v>
      </c>
      <c r="B184" s="17" t="s">
        <v>228</v>
      </c>
      <c r="C184" s="17" t="s">
        <v>17</v>
      </c>
      <c r="D184" s="18">
        <v>2005</v>
      </c>
      <c r="E184" s="18">
        <v>2008</v>
      </c>
      <c r="F184" s="27" t="s">
        <v>1699</v>
      </c>
      <c r="G184" s="18">
        <v>860.3</v>
      </c>
      <c r="H184" s="7"/>
    </row>
    <row r="185" spans="1:8" x14ac:dyDescent="0.25">
      <c r="A185" s="86" t="s">
        <v>285</v>
      </c>
      <c r="B185" s="86" t="s">
        <v>19</v>
      </c>
      <c r="C185" s="86"/>
      <c r="D185" s="87">
        <v>2018</v>
      </c>
      <c r="E185" s="87"/>
      <c r="F185" s="20" t="s">
        <v>442</v>
      </c>
      <c r="G185" s="87"/>
      <c r="H185" s="7"/>
    </row>
    <row r="186" spans="1:8" x14ac:dyDescent="0.25">
      <c r="A186" s="30" t="s">
        <v>286</v>
      </c>
      <c r="B186" s="30" t="s">
        <v>287</v>
      </c>
      <c r="C186" s="30"/>
      <c r="D186" s="22">
        <v>2010</v>
      </c>
      <c r="E186" s="22"/>
      <c r="F186" s="20" t="s">
        <v>442</v>
      </c>
      <c r="G186" s="22"/>
      <c r="H186" s="7"/>
    </row>
    <row r="187" spans="1:8" x14ac:dyDescent="0.25">
      <c r="A187" s="30" t="s">
        <v>288</v>
      </c>
      <c r="B187" s="30" t="s">
        <v>92</v>
      </c>
      <c r="C187" s="30"/>
      <c r="D187" s="22">
        <v>2009</v>
      </c>
      <c r="E187" s="22"/>
      <c r="F187" s="20" t="s">
        <v>442</v>
      </c>
      <c r="G187" s="22"/>
      <c r="H187" s="7"/>
    </row>
    <row r="188" spans="1:8" x14ac:dyDescent="0.25">
      <c r="A188" s="39" t="s">
        <v>676</v>
      </c>
      <c r="B188" s="39" t="s">
        <v>230</v>
      </c>
      <c r="C188" s="61" t="s">
        <v>36</v>
      </c>
      <c r="D188" s="35">
        <v>2000</v>
      </c>
      <c r="E188" s="35">
        <v>2001</v>
      </c>
      <c r="F188" s="19" t="s">
        <v>1699</v>
      </c>
      <c r="G188" s="35">
        <v>111.25</v>
      </c>
      <c r="H188" s="7"/>
    </row>
    <row r="189" spans="1:8" x14ac:dyDescent="0.25">
      <c r="A189" s="17" t="s">
        <v>1323</v>
      </c>
      <c r="B189" s="17" t="s">
        <v>852</v>
      </c>
      <c r="C189" s="17" t="s">
        <v>28</v>
      </c>
      <c r="D189" s="18">
        <v>2004</v>
      </c>
      <c r="E189" s="18">
        <v>2004</v>
      </c>
      <c r="F189" s="27" t="s">
        <v>1699</v>
      </c>
      <c r="G189" s="18">
        <v>40.28</v>
      </c>
      <c r="H189" s="7"/>
    </row>
    <row r="190" spans="1:8" x14ac:dyDescent="0.25">
      <c r="A190" s="17" t="s">
        <v>677</v>
      </c>
      <c r="B190" s="17" t="s">
        <v>212</v>
      </c>
      <c r="C190" s="17" t="s">
        <v>31</v>
      </c>
      <c r="D190" s="18">
        <v>2003</v>
      </c>
      <c r="E190" s="18">
        <v>2004</v>
      </c>
      <c r="F190" s="27" t="s">
        <v>1699</v>
      </c>
      <c r="G190" s="18">
        <v>59.26</v>
      </c>
      <c r="H190" s="7"/>
    </row>
    <row r="191" spans="1:8" x14ac:dyDescent="0.25">
      <c r="A191" s="17" t="s">
        <v>1324</v>
      </c>
      <c r="B191" s="17" t="s">
        <v>1325</v>
      </c>
      <c r="C191" s="17" t="s">
        <v>6</v>
      </c>
      <c r="D191" s="18">
        <v>2003</v>
      </c>
      <c r="E191" s="18">
        <v>2003</v>
      </c>
      <c r="F191" s="19" t="s">
        <v>1699</v>
      </c>
      <c r="G191" s="18">
        <v>267.95999999999998</v>
      </c>
      <c r="H191" s="7"/>
    </row>
    <row r="192" spans="1:8" x14ac:dyDescent="0.25">
      <c r="A192" s="17" t="s">
        <v>84</v>
      </c>
      <c r="B192" s="17" t="s">
        <v>105</v>
      </c>
      <c r="C192" s="17" t="s">
        <v>27</v>
      </c>
      <c r="D192" s="18">
        <v>2000</v>
      </c>
      <c r="E192" s="18">
        <v>2001</v>
      </c>
      <c r="F192" s="27" t="s">
        <v>1699</v>
      </c>
      <c r="G192" s="18">
        <v>335.95</v>
      </c>
      <c r="H192" s="7"/>
    </row>
    <row r="193" spans="1:8" x14ac:dyDescent="0.25">
      <c r="A193" s="17" t="s">
        <v>84</v>
      </c>
      <c r="B193" s="17" t="s">
        <v>123</v>
      </c>
      <c r="C193" s="17" t="s">
        <v>6</v>
      </c>
      <c r="D193" s="18">
        <v>2000</v>
      </c>
      <c r="E193" s="18">
        <v>2007</v>
      </c>
      <c r="F193" s="27" t="s">
        <v>1699</v>
      </c>
      <c r="G193" s="18">
        <v>257.64</v>
      </c>
      <c r="H193" s="7"/>
    </row>
    <row r="194" spans="1:8" x14ac:dyDescent="0.25">
      <c r="A194" s="17" t="s">
        <v>1326</v>
      </c>
      <c r="B194" s="17" t="s">
        <v>1327</v>
      </c>
      <c r="C194" s="64" t="s">
        <v>36</v>
      </c>
      <c r="D194" s="18">
        <v>2000</v>
      </c>
      <c r="E194" s="18">
        <v>2001</v>
      </c>
      <c r="F194" s="19" t="s">
        <v>1699</v>
      </c>
      <c r="G194" s="18">
        <v>79.19</v>
      </c>
      <c r="H194" s="7"/>
    </row>
    <row r="195" spans="1:8" x14ac:dyDescent="0.25">
      <c r="A195" s="17" t="s">
        <v>1328</v>
      </c>
      <c r="B195" s="17" t="s">
        <v>162</v>
      </c>
      <c r="C195" s="17" t="s">
        <v>28</v>
      </c>
      <c r="D195" s="18">
        <v>2008</v>
      </c>
      <c r="E195" s="18">
        <v>2008</v>
      </c>
      <c r="F195" s="27" t="s">
        <v>1699</v>
      </c>
      <c r="G195" s="18">
        <v>23.22</v>
      </c>
      <c r="H195" s="7"/>
    </row>
    <row r="196" spans="1:8" x14ac:dyDescent="0.25">
      <c r="A196" s="30" t="s">
        <v>289</v>
      </c>
      <c r="B196" s="30" t="s">
        <v>290</v>
      </c>
      <c r="C196" s="30"/>
      <c r="D196" s="22">
        <v>2009</v>
      </c>
      <c r="E196" s="22"/>
      <c r="F196" s="20" t="s">
        <v>442</v>
      </c>
      <c r="G196" s="22"/>
      <c r="H196" s="7"/>
    </row>
    <row r="197" spans="1:8" x14ac:dyDescent="0.25">
      <c r="A197" s="17" t="s">
        <v>1329</v>
      </c>
      <c r="B197" s="17" t="s">
        <v>19</v>
      </c>
      <c r="C197" s="64" t="s">
        <v>36</v>
      </c>
      <c r="D197" s="18">
        <v>2014</v>
      </c>
      <c r="E197" s="18">
        <v>2016</v>
      </c>
      <c r="F197" s="27" t="s">
        <v>1699</v>
      </c>
      <c r="G197" s="18">
        <v>81.73</v>
      </c>
      <c r="H197" s="7"/>
    </row>
    <row r="198" spans="1:8" x14ac:dyDescent="0.25">
      <c r="A198" s="17" t="s">
        <v>1330</v>
      </c>
      <c r="B198" s="17" t="s">
        <v>1331</v>
      </c>
      <c r="C198" s="64" t="s">
        <v>36</v>
      </c>
      <c r="D198" s="18">
        <v>2000</v>
      </c>
      <c r="E198" s="18">
        <v>2002</v>
      </c>
      <c r="F198" s="27" t="s">
        <v>1699</v>
      </c>
      <c r="G198" s="18">
        <v>108.16</v>
      </c>
      <c r="H198" s="7"/>
    </row>
    <row r="199" spans="1:8" x14ac:dyDescent="0.25">
      <c r="A199" s="17" t="s">
        <v>1332</v>
      </c>
      <c r="B199" s="17" t="s">
        <v>340</v>
      </c>
      <c r="C199" s="64" t="s">
        <v>36</v>
      </c>
      <c r="D199" s="18">
        <v>2003</v>
      </c>
      <c r="E199" s="18">
        <v>2005</v>
      </c>
      <c r="F199" s="27" t="s">
        <v>1699</v>
      </c>
      <c r="G199" s="18">
        <v>119.1</v>
      </c>
      <c r="H199" s="7"/>
    </row>
    <row r="200" spans="1:8" x14ac:dyDescent="0.25">
      <c r="A200" s="17" t="s">
        <v>684</v>
      </c>
      <c r="B200" s="17" t="s">
        <v>1333</v>
      </c>
      <c r="C200" s="17" t="s">
        <v>27</v>
      </c>
      <c r="D200" s="18">
        <v>2011</v>
      </c>
      <c r="E200" s="18">
        <v>2023</v>
      </c>
      <c r="F200" s="27" t="s">
        <v>1699</v>
      </c>
      <c r="G200" s="18">
        <v>438.94</v>
      </c>
      <c r="H200" s="7"/>
    </row>
    <row r="201" spans="1:8" x14ac:dyDescent="0.25">
      <c r="A201" s="17" t="s">
        <v>1334</v>
      </c>
      <c r="B201" s="17" t="s">
        <v>1335</v>
      </c>
      <c r="C201" s="64" t="s">
        <v>36</v>
      </c>
      <c r="D201" s="18">
        <v>2008</v>
      </c>
      <c r="E201" s="18">
        <v>2008</v>
      </c>
      <c r="F201" s="27" t="s">
        <v>1699</v>
      </c>
      <c r="G201" s="18">
        <v>99.94</v>
      </c>
      <c r="H201" s="7"/>
    </row>
    <row r="202" spans="1:8" x14ac:dyDescent="0.25">
      <c r="A202" s="17" t="s">
        <v>1336</v>
      </c>
      <c r="B202" s="17" t="s">
        <v>72</v>
      </c>
      <c r="C202" s="17" t="s">
        <v>27</v>
      </c>
      <c r="D202" s="18">
        <v>2013</v>
      </c>
      <c r="E202" s="18">
        <v>2024</v>
      </c>
      <c r="F202" s="27" t="s">
        <v>1699</v>
      </c>
      <c r="G202" s="18">
        <v>420.74</v>
      </c>
      <c r="H202" s="7"/>
    </row>
    <row r="203" spans="1:8" x14ac:dyDescent="0.25">
      <c r="A203" s="17" t="s">
        <v>1336</v>
      </c>
      <c r="B203" s="17" t="s">
        <v>128</v>
      </c>
      <c r="C203" s="17" t="s">
        <v>31</v>
      </c>
      <c r="D203" s="18">
        <v>2021</v>
      </c>
      <c r="E203" s="18">
        <v>2024</v>
      </c>
      <c r="F203" s="27" t="s">
        <v>1699</v>
      </c>
      <c r="G203" s="18">
        <v>48.93</v>
      </c>
      <c r="H203" s="7"/>
    </row>
    <row r="204" spans="1:8" x14ac:dyDescent="0.25">
      <c r="A204" s="17" t="s">
        <v>1337</v>
      </c>
      <c r="B204" s="17" t="s">
        <v>99</v>
      </c>
      <c r="C204" s="64" t="s">
        <v>36</v>
      </c>
      <c r="D204" s="18">
        <v>2006</v>
      </c>
      <c r="E204" s="18">
        <v>2007</v>
      </c>
      <c r="F204" s="27" t="s">
        <v>1699</v>
      </c>
      <c r="G204" s="18">
        <v>93.84</v>
      </c>
      <c r="H204" s="7"/>
    </row>
    <row r="205" spans="1:8" x14ac:dyDescent="0.25">
      <c r="A205" s="30" t="s">
        <v>291</v>
      </c>
      <c r="B205" s="30" t="s">
        <v>292</v>
      </c>
      <c r="C205" s="30"/>
      <c r="D205" s="22">
        <v>2023</v>
      </c>
      <c r="E205" s="22"/>
      <c r="F205" s="30" t="s">
        <v>442</v>
      </c>
      <c r="G205" s="22"/>
      <c r="H205" s="7"/>
    </row>
    <row r="206" spans="1:8" x14ac:dyDescent="0.25">
      <c r="A206" s="17" t="s">
        <v>688</v>
      </c>
      <c r="B206" s="17" t="s">
        <v>636</v>
      </c>
      <c r="C206" s="17" t="s">
        <v>27</v>
      </c>
      <c r="D206" s="18">
        <v>2014</v>
      </c>
      <c r="E206" s="18">
        <v>2018</v>
      </c>
      <c r="F206" s="27" t="s">
        <v>1699</v>
      </c>
      <c r="G206" s="18">
        <v>356.4</v>
      </c>
      <c r="H206" s="7"/>
    </row>
    <row r="207" spans="1:8" x14ac:dyDescent="0.25">
      <c r="A207" s="30" t="s">
        <v>293</v>
      </c>
      <c r="B207" s="30" t="s">
        <v>294</v>
      </c>
      <c r="C207" s="30"/>
      <c r="D207" s="22">
        <v>2002</v>
      </c>
      <c r="E207" s="22"/>
      <c r="F207" s="20" t="s">
        <v>442</v>
      </c>
      <c r="G207" s="22"/>
      <c r="H207" s="7"/>
    </row>
    <row r="208" spans="1:8" x14ac:dyDescent="0.25">
      <c r="A208" s="30" t="s">
        <v>295</v>
      </c>
      <c r="B208" s="30" t="s">
        <v>296</v>
      </c>
      <c r="C208" s="30"/>
      <c r="D208" s="22">
        <v>2020</v>
      </c>
      <c r="E208" s="22"/>
      <c r="F208" s="20" t="s">
        <v>442</v>
      </c>
      <c r="G208" s="22"/>
      <c r="H208" s="7"/>
    </row>
    <row r="209" spans="1:8" x14ac:dyDescent="0.25">
      <c r="A209" s="30" t="s">
        <v>297</v>
      </c>
      <c r="B209" s="30" t="s">
        <v>298</v>
      </c>
      <c r="C209" s="30"/>
      <c r="D209" s="22">
        <v>2021</v>
      </c>
      <c r="E209" s="22"/>
      <c r="F209" s="20" t="s">
        <v>442</v>
      </c>
      <c r="G209" s="22"/>
      <c r="H209" s="7"/>
    </row>
    <row r="210" spans="1:8" x14ac:dyDescent="0.25">
      <c r="A210" s="17" t="s">
        <v>1338</v>
      </c>
      <c r="B210" s="17" t="s">
        <v>539</v>
      </c>
      <c r="C210" s="17" t="s">
        <v>27</v>
      </c>
      <c r="D210" s="18">
        <v>2011</v>
      </c>
      <c r="E210" s="18">
        <v>2012</v>
      </c>
      <c r="F210" s="27" t="s">
        <v>1699</v>
      </c>
      <c r="G210" s="18">
        <v>566.88</v>
      </c>
      <c r="H210" s="7"/>
    </row>
    <row r="211" spans="1:8" x14ac:dyDescent="0.25">
      <c r="A211" s="17" t="s">
        <v>1339</v>
      </c>
      <c r="B211" s="17" t="s">
        <v>1340</v>
      </c>
      <c r="C211" s="17" t="s">
        <v>31</v>
      </c>
      <c r="D211" s="18">
        <v>2000</v>
      </c>
      <c r="E211" s="18">
        <v>2003</v>
      </c>
      <c r="F211" s="27" t="s">
        <v>1699</v>
      </c>
      <c r="G211" s="18">
        <v>55.56</v>
      </c>
      <c r="H211" s="7"/>
    </row>
    <row r="212" spans="1:8" x14ac:dyDescent="0.25">
      <c r="A212" s="30" t="s">
        <v>1722</v>
      </c>
      <c r="B212" s="30" t="s">
        <v>1721</v>
      </c>
      <c r="C212" s="30"/>
      <c r="D212" s="22">
        <v>2025</v>
      </c>
      <c r="E212" s="22"/>
      <c r="F212" s="31" t="s">
        <v>442</v>
      </c>
      <c r="G212" s="22"/>
      <c r="H212" s="7"/>
    </row>
    <row r="213" spans="1:8" x14ac:dyDescent="0.25">
      <c r="A213" s="17" t="s">
        <v>1341</v>
      </c>
      <c r="B213" s="17" t="s">
        <v>314</v>
      </c>
      <c r="C213" s="17" t="s">
        <v>28</v>
      </c>
      <c r="D213" s="18">
        <v>2008</v>
      </c>
      <c r="E213" s="18">
        <v>2008</v>
      </c>
      <c r="F213" s="27" t="s">
        <v>1699</v>
      </c>
      <c r="G213" s="18">
        <v>30</v>
      </c>
      <c r="H213" s="7"/>
    </row>
    <row r="214" spans="1:8" x14ac:dyDescent="0.25">
      <c r="A214" s="30" t="s">
        <v>299</v>
      </c>
      <c r="B214" s="30" t="s">
        <v>72</v>
      </c>
      <c r="C214" s="30"/>
      <c r="D214" s="22">
        <v>2006</v>
      </c>
      <c r="E214" s="22"/>
      <c r="F214" s="20" t="s">
        <v>442</v>
      </c>
      <c r="G214" s="22"/>
      <c r="H214" s="7"/>
    </row>
    <row r="215" spans="1:8" x14ac:dyDescent="0.25">
      <c r="A215" s="30" t="s">
        <v>300</v>
      </c>
      <c r="B215" s="30" t="s">
        <v>301</v>
      </c>
      <c r="C215" s="30"/>
      <c r="D215" s="22">
        <v>2013</v>
      </c>
      <c r="E215" s="22"/>
      <c r="F215" s="20" t="s">
        <v>442</v>
      </c>
      <c r="G215" s="22"/>
      <c r="H215" s="7"/>
    </row>
    <row r="216" spans="1:8" x14ac:dyDescent="0.25">
      <c r="A216" s="17" t="s">
        <v>1342</v>
      </c>
      <c r="B216" s="17" t="s">
        <v>105</v>
      </c>
      <c r="C216" s="17" t="s">
        <v>6</v>
      </c>
      <c r="D216" s="18">
        <v>2012</v>
      </c>
      <c r="E216" s="18">
        <v>2013</v>
      </c>
      <c r="F216" s="27" t="s">
        <v>1699</v>
      </c>
      <c r="G216" s="18">
        <v>199.08</v>
      </c>
      <c r="H216" s="7"/>
    </row>
    <row r="217" spans="1:8" x14ac:dyDescent="0.25">
      <c r="A217" s="17" t="s">
        <v>303</v>
      </c>
      <c r="B217" s="17" t="s">
        <v>72</v>
      </c>
      <c r="C217" s="17" t="s">
        <v>27</v>
      </c>
      <c r="D217" s="18">
        <v>2002</v>
      </c>
      <c r="E217" s="18">
        <v>2005</v>
      </c>
      <c r="F217" s="27" t="s">
        <v>1699</v>
      </c>
      <c r="G217" s="18">
        <v>659.24</v>
      </c>
      <c r="H217" s="7"/>
    </row>
    <row r="218" spans="1:8" x14ac:dyDescent="0.25">
      <c r="A218" s="39" t="s">
        <v>1343</v>
      </c>
      <c r="B218" s="39" t="s">
        <v>414</v>
      </c>
      <c r="C218" s="39" t="s">
        <v>6</v>
      </c>
      <c r="D218" s="35">
        <v>2000</v>
      </c>
      <c r="E218" s="35">
        <v>2001</v>
      </c>
      <c r="F218" s="40" t="s">
        <v>1699</v>
      </c>
      <c r="G218" s="35">
        <v>151.6</v>
      </c>
      <c r="H218" s="7"/>
    </row>
    <row r="219" spans="1:8" x14ac:dyDescent="0.25">
      <c r="A219" s="17" t="s">
        <v>302</v>
      </c>
      <c r="B219" s="17" t="s">
        <v>303</v>
      </c>
      <c r="C219" s="17" t="s">
        <v>6</v>
      </c>
      <c r="D219" s="18">
        <v>2018</v>
      </c>
      <c r="E219" s="18">
        <v>2025</v>
      </c>
      <c r="F219" s="79" t="s">
        <v>1699</v>
      </c>
      <c r="G219" s="18">
        <v>218.36</v>
      </c>
      <c r="H219" s="7"/>
    </row>
    <row r="220" spans="1:8" x14ac:dyDescent="0.25">
      <c r="A220" s="17" t="s">
        <v>1344</v>
      </c>
      <c r="B220" s="17" t="s">
        <v>40</v>
      </c>
      <c r="C220" s="17" t="s">
        <v>28</v>
      </c>
      <c r="D220" s="18">
        <v>2014</v>
      </c>
      <c r="E220" s="18">
        <v>2014</v>
      </c>
      <c r="F220" s="27" t="s">
        <v>1699</v>
      </c>
      <c r="G220" s="18">
        <v>39.020000000000003</v>
      </c>
      <c r="H220" s="7"/>
    </row>
    <row r="221" spans="1:8" x14ac:dyDescent="0.25">
      <c r="A221" s="30" t="s">
        <v>304</v>
      </c>
      <c r="B221" s="30" t="s">
        <v>42</v>
      </c>
      <c r="C221" s="30"/>
      <c r="D221" s="22">
        <v>2000</v>
      </c>
      <c r="E221" s="22"/>
      <c r="F221" s="20" t="s">
        <v>442</v>
      </c>
      <c r="G221" s="22"/>
      <c r="H221" s="7"/>
    </row>
    <row r="222" spans="1:8" x14ac:dyDescent="0.25">
      <c r="A222" s="17" t="s">
        <v>1345</v>
      </c>
      <c r="B222" s="17" t="s">
        <v>64</v>
      </c>
      <c r="C222" s="17" t="s">
        <v>31</v>
      </c>
      <c r="D222" s="18">
        <v>2010</v>
      </c>
      <c r="E222" s="18">
        <v>2011</v>
      </c>
      <c r="F222" s="27" t="s">
        <v>1699</v>
      </c>
      <c r="G222" s="18">
        <v>69.180000000000007</v>
      </c>
      <c r="H222" s="7"/>
    </row>
    <row r="223" spans="1:8" x14ac:dyDescent="0.25">
      <c r="A223" s="17" t="s">
        <v>1346</v>
      </c>
      <c r="B223" s="17" t="s">
        <v>632</v>
      </c>
      <c r="C223" s="17" t="s">
        <v>9</v>
      </c>
      <c r="D223" s="18">
        <v>2000</v>
      </c>
      <c r="E223" s="18">
        <v>2013</v>
      </c>
      <c r="F223" s="27" t="s">
        <v>1699</v>
      </c>
      <c r="G223" s="18">
        <v>1785.896</v>
      </c>
      <c r="H223" s="7"/>
    </row>
    <row r="224" spans="1:8" x14ac:dyDescent="0.25">
      <c r="A224" s="17" t="s">
        <v>1347</v>
      </c>
      <c r="B224" s="17" t="s">
        <v>1348</v>
      </c>
      <c r="C224" s="17" t="s">
        <v>43</v>
      </c>
      <c r="D224" s="18">
        <v>2000</v>
      </c>
      <c r="E224" s="18">
        <v>2004</v>
      </c>
      <c r="F224" s="27" t="s">
        <v>1699</v>
      </c>
      <c r="G224" s="18">
        <v>928.58</v>
      </c>
      <c r="H224" s="7"/>
    </row>
    <row r="225" spans="1:8" x14ac:dyDescent="0.25">
      <c r="A225" s="39" t="s">
        <v>1349</v>
      </c>
      <c r="B225" s="39" t="s">
        <v>1350</v>
      </c>
      <c r="C225" s="39" t="s">
        <v>6</v>
      </c>
      <c r="D225" s="35">
        <v>2003</v>
      </c>
      <c r="E225" s="35">
        <v>2009</v>
      </c>
      <c r="F225" s="27" t="s">
        <v>1699</v>
      </c>
      <c r="G225" s="35">
        <v>167.99</v>
      </c>
      <c r="H225" s="7"/>
    </row>
    <row r="226" spans="1:8" x14ac:dyDescent="0.25">
      <c r="A226" s="17" t="s">
        <v>1351</v>
      </c>
      <c r="B226" s="17" t="s">
        <v>105</v>
      </c>
      <c r="C226" s="17" t="s">
        <v>28</v>
      </c>
      <c r="D226" s="18">
        <v>2000</v>
      </c>
      <c r="E226" s="18">
        <v>2003</v>
      </c>
      <c r="F226" s="19" t="s">
        <v>1699</v>
      </c>
      <c r="G226" s="18">
        <v>40.5</v>
      </c>
      <c r="H226" s="7"/>
    </row>
    <row r="227" spans="1:8" x14ac:dyDescent="0.25">
      <c r="A227" s="17" t="s">
        <v>1352</v>
      </c>
      <c r="B227" s="17" t="s">
        <v>72</v>
      </c>
      <c r="C227" s="17" t="s">
        <v>28</v>
      </c>
      <c r="D227" s="18">
        <v>2002</v>
      </c>
      <c r="E227" s="18">
        <v>2002</v>
      </c>
      <c r="F227" s="19" t="s">
        <v>1699</v>
      </c>
      <c r="G227" s="18">
        <v>38.03</v>
      </c>
      <c r="H227" s="7"/>
    </row>
    <row r="228" spans="1:8" x14ac:dyDescent="0.25">
      <c r="A228" s="17" t="s">
        <v>718</v>
      </c>
      <c r="B228" s="17" t="s">
        <v>1127</v>
      </c>
      <c r="C228" s="64" t="s">
        <v>36</v>
      </c>
      <c r="D228" s="18">
        <v>2000</v>
      </c>
      <c r="E228" s="18">
        <v>2006</v>
      </c>
      <c r="F228" s="27" t="s">
        <v>1699</v>
      </c>
      <c r="G228" s="18">
        <v>109.02</v>
      </c>
      <c r="H228" s="7"/>
    </row>
    <row r="229" spans="1:8" x14ac:dyDescent="0.25">
      <c r="A229" s="17" t="s">
        <v>1353</v>
      </c>
      <c r="B229" s="17" t="s">
        <v>92</v>
      </c>
      <c r="C229" s="17" t="s">
        <v>6</v>
      </c>
      <c r="D229" s="18">
        <v>2002</v>
      </c>
      <c r="E229" s="18">
        <v>2008</v>
      </c>
      <c r="F229" s="27" t="s">
        <v>1699</v>
      </c>
      <c r="G229" s="18">
        <v>214.65</v>
      </c>
      <c r="H229" s="7"/>
    </row>
    <row r="230" spans="1:8" x14ac:dyDescent="0.25">
      <c r="A230" s="17" t="s">
        <v>1354</v>
      </c>
      <c r="B230" s="17" t="s">
        <v>1355</v>
      </c>
      <c r="C230" s="17" t="s">
        <v>28</v>
      </c>
      <c r="D230" s="18">
        <v>2004</v>
      </c>
      <c r="E230" s="18">
        <v>2004</v>
      </c>
      <c r="F230" s="27" t="s">
        <v>1699</v>
      </c>
      <c r="G230" s="18">
        <v>30</v>
      </c>
      <c r="H230" s="7"/>
    </row>
    <row r="231" spans="1:8" x14ac:dyDescent="0.25">
      <c r="A231" s="17" t="s">
        <v>1356</v>
      </c>
      <c r="B231" s="17" t="s">
        <v>1357</v>
      </c>
      <c r="C231" s="64" t="s">
        <v>36</v>
      </c>
      <c r="D231" s="18">
        <v>2020</v>
      </c>
      <c r="E231" s="18">
        <v>2022</v>
      </c>
      <c r="F231" s="27" t="s">
        <v>1699</v>
      </c>
      <c r="G231" s="18">
        <v>127.98</v>
      </c>
      <c r="H231" s="7"/>
    </row>
    <row r="232" spans="1:8" x14ac:dyDescent="0.25">
      <c r="A232" s="17" t="s">
        <v>1358</v>
      </c>
      <c r="B232" s="17" t="s">
        <v>164</v>
      </c>
      <c r="C232" s="17" t="s">
        <v>6</v>
      </c>
      <c r="D232" s="18">
        <v>2000</v>
      </c>
      <c r="E232" s="18">
        <v>2007</v>
      </c>
      <c r="F232" s="27" t="s">
        <v>1699</v>
      </c>
      <c r="G232" s="18">
        <v>229.57</v>
      </c>
      <c r="H232" s="7"/>
    </row>
    <row r="233" spans="1:8" x14ac:dyDescent="0.25">
      <c r="A233" s="17" t="s">
        <v>1359</v>
      </c>
      <c r="B233" s="17" t="s">
        <v>1058</v>
      </c>
      <c r="C233" s="17" t="s">
        <v>24</v>
      </c>
      <c r="D233" s="18">
        <v>2000</v>
      </c>
      <c r="E233" s="18">
        <v>2002</v>
      </c>
      <c r="F233" s="19" t="s">
        <v>1699</v>
      </c>
      <c r="G233" s="18">
        <v>67.91</v>
      </c>
      <c r="H233" s="7"/>
    </row>
    <row r="234" spans="1:8" x14ac:dyDescent="0.25">
      <c r="A234" s="17" t="s">
        <v>305</v>
      </c>
      <c r="B234" s="17" t="s">
        <v>105</v>
      </c>
      <c r="C234" s="17" t="s">
        <v>9</v>
      </c>
      <c r="D234" s="18">
        <v>2000</v>
      </c>
      <c r="E234" s="18">
        <v>2025</v>
      </c>
      <c r="F234" s="85" t="s">
        <v>1699</v>
      </c>
      <c r="G234" s="18">
        <v>1912.62</v>
      </c>
      <c r="H234" s="7"/>
    </row>
    <row r="235" spans="1:8" x14ac:dyDescent="0.25">
      <c r="A235" s="30" t="s">
        <v>306</v>
      </c>
      <c r="B235" s="30" t="s">
        <v>198</v>
      </c>
      <c r="C235" s="30"/>
      <c r="D235" s="22">
        <v>2024</v>
      </c>
      <c r="E235" s="22"/>
      <c r="F235" s="30" t="s">
        <v>442</v>
      </c>
      <c r="G235" s="22"/>
      <c r="H235" s="7"/>
    </row>
    <row r="236" spans="1:8" x14ac:dyDescent="0.25">
      <c r="A236" s="17" t="s">
        <v>1360</v>
      </c>
      <c r="B236" s="17" t="s">
        <v>164</v>
      </c>
      <c r="C236" s="17" t="s">
        <v>27</v>
      </c>
      <c r="D236" s="18">
        <v>2000</v>
      </c>
      <c r="E236" s="18">
        <v>2006</v>
      </c>
      <c r="F236" s="27" t="s">
        <v>1699</v>
      </c>
      <c r="G236" s="18">
        <v>621.05999999999995</v>
      </c>
      <c r="H236" s="7"/>
    </row>
    <row r="237" spans="1:8" x14ac:dyDescent="0.25">
      <c r="A237" s="17" t="s">
        <v>1361</v>
      </c>
      <c r="B237" s="17" t="s">
        <v>164</v>
      </c>
      <c r="C237" s="17" t="s">
        <v>28</v>
      </c>
      <c r="D237" s="18">
        <v>2014</v>
      </c>
      <c r="E237" s="18">
        <v>2014</v>
      </c>
      <c r="F237" s="27" t="s">
        <v>1699</v>
      </c>
      <c r="G237" s="18">
        <v>30</v>
      </c>
      <c r="H237" s="7"/>
    </row>
    <row r="238" spans="1:8" x14ac:dyDescent="0.25">
      <c r="A238" s="30" t="s">
        <v>307</v>
      </c>
      <c r="B238" s="30" t="s">
        <v>308</v>
      </c>
      <c r="C238" s="30"/>
      <c r="D238" s="22">
        <v>2015</v>
      </c>
      <c r="E238" s="22"/>
      <c r="F238" s="20" t="s">
        <v>442</v>
      </c>
      <c r="G238" s="22"/>
      <c r="H238" s="7"/>
    </row>
    <row r="239" spans="1:8" x14ac:dyDescent="0.25">
      <c r="A239" s="17" t="s">
        <v>1362</v>
      </c>
      <c r="B239" s="17" t="s">
        <v>135</v>
      </c>
      <c r="C239" s="17" t="s">
        <v>43</v>
      </c>
      <c r="D239" s="18">
        <v>2003</v>
      </c>
      <c r="E239" s="18">
        <v>2024</v>
      </c>
      <c r="F239" s="27" t="s">
        <v>1699</v>
      </c>
      <c r="G239" s="18">
        <v>1160.82</v>
      </c>
      <c r="H239" s="7"/>
    </row>
    <row r="240" spans="1:8" x14ac:dyDescent="0.25">
      <c r="A240" s="86" t="s">
        <v>309</v>
      </c>
      <c r="B240" s="86" t="s">
        <v>114</v>
      </c>
      <c r="C240" s="86"/>
      <c r="D240" s="87">
        <v>2000</v>
      </c>
      <c r="E240" s="87"/>
      <c r="F240" s="20" t="s">
        <v>442</v>
      </c>
      <c r="G240" s="87"/>
      <c r="H240" s="7"/>
    </row>
    <row r="241" spans="1:8" x14ac:dyDescent="0.25">
      <c r="A241" s="17" t="s">
        <v>1363</v>
      </c>
      <c r="B241" s="17" t="s">
        <v>1364</v>
      </c>
      <c r="C241" s="17" t="s">
        <v>28</v>
      </c>
      <c r="D241" s="18">
        <v>2022</v>
      </c>
      <c r="E241" s="18">
        <v>2022</v>
      </c>
      <c r="F241" s="27" t="s">
        <v>1699</v>
      </c>
      <c r="G241" s="18">
        <v>30</v>
      </c>
      <c r="H241" s="7"/>
    </row>
    <row r="242" spans="1:8" x14ac:dyDescent="0.25">
      <c r="A242" s="17" t="s">
        <v>726</v>
      </c>
      <c r="B242" s="17" t="s">
        <v>301</v>
      </c>
      <c r="C242" s="17" t="s">
        <v>31</v>
      </c>
      <c r="D242" s="18">
        <v>2003</v>
      </c>
      <c r="E242" s="18">
        <v>2005</v>
      </c>
      <c r="F242" s="27" t="s">
        <v>1699</v>
      </c>
      <c r="G242" s="18">
        <v>70.099999999999994</v>
      </c>
      <c r="H242" s="7"/>
    </row>
    <row r="243" spans="1:8" x14ac:dyDescent="0.25">
      <c r="A243" s="17" t="s">
        <v>1365</v>
      </c>
      <c r="B243" s="17" t="s">
        <v>196</v>
      </c>
      <c r="C243" s="17" t="s">
        <v>17</v>
      </c>
      <c r="D243" s="18">
        <v>2002</v>
      </c>
      <c r="E243" s="18">
        <v>2005</v>
      </c>
      <c r="F243" s="27" t="s">
        <v>1699</v>
      </c>
      <c r="G243" s="18">
        <v>744.90499999999997</v>
      </c>
      <c r="H243" s="7"/>
    </row>
    <row r="244" spans="1:8" x14ac:dyDescent="0.25">
      <c r="A244" s="17" t="s">
        <v>1366</v>
      </c>
      <c r="B244" s="17" t="s">
        <v>387</v>
      </c>
      <c r="C244" s="64" t="s">
        <v>36</v>
      </c>
      <c r="D244" s="18">
        <v>2020</v>
      </c>
      <c r="E244" s="18">
        <v>2021</v>
      </c>
      <c r="F244" s="27" t="s">
        <v>1699</v>
      </c>
      <c r="G244" s="18">
        <v>128.435</v>
      </c>
      <c r="H244" s="7"/>
    </row>
    <row r="245" spans="1:8" x14ac:dyDescent="0.25">
      <c r="A245" s="17" t="s">
        <v>1367</v>
      </c>
      <c r="B245" s="17" t="s">
        <v>74</v>
      </c>
      <c r="C245" s="17" t="s">
        <v>28</v>
      </c>
      <c r="D245" s="18">
        <v>2010</v>
      </c>
      <c r="E245" s="18">
        <v>2010</v>
      </c>
      <c r="F245" s="27" t="s">
        <v>1699</v>
      </c>
      <c r="G245" s="18">
        <v>38.5</v>
      </c>
      <c r="H245" s="7"/>
    </row>
    <row r="246" spans="1:8" x14ac:dyDescent="0.25">
      <c r="A246" s="17" t="s">
        <v>1367</v>
      </c>
      <c r="B246" s="17" t="s">
        <v>72</v>
      </c>
      <c r="C246" s="17" t="s">
        <v>27</v>
      </c>
      <c r="D246" s="18">
        <v>2000</v>
      </c>
      <c r="E246" s="18">
        <v>2002</v>
      </c>
      <c r="F246" s="27" t="s">
        <v>1699</v>
      </c>
      <c r="G246" s="18">
        <v>205.03</v>
      </c>
      <c r="H246" s="7"/>
    </row>
    <row r="247" spans="1:8" x14ac:dyDescent="0.25">
      <c r="A247" s="17" t="s">
        <v>1368</v>
      </c>
      <c r="B247" s="17" t="s">
        <v>92</v>
      </c>
      <c r="C247" s="17" t="s">
        <v>9</v>
      </c>
      <c r="D247" s="18">
        <v>2005</v>
      </c>
      <c r="E247" s="18">
        <v>2020</v>
      </c>
      <c r="F247" s="27" t="s">
        <v>1699</v>
      </c>
      <c r="G247" s="18">
        <v>2575.6750000000002</v>
      </c>
      <c r="H247" s="7"/>
    </row>
    <row r="248" spans="1:8" x14ac:dyDescent="0.25">
      <c r="A248" s="30" t="s">
        <v>310</v>
      </c>
      <c r="B248" s="30" t="s">
        <v>311</v>
      </c>
      <c r="C248" s="30"/>
      <c r="D248" s="22">
        <v>2000</v>
      </c>
      <c r="E248" s="22"/>
      <c r="F248" s="20" t="s">
        <v>442</v>
      </c>
      <c r="G248" s="22"/>
      <c r="H248" s="7"/>
    </row>
    <row r="249" spans="1:8" x14ac:dyDescent="0.25">
      <c r="A249" s="17" t="s">
        <v>1369</v>
      </c>
      <c r="B249" s="17" t="s">
        <v>135</v>
      </c>
      <c r="C249" s="17" t="s">
        <v>28</v>
      </c>
      <c r="D249" s="18">
        <v>2001</v>
      </c>
      <c r="E249" s="18">
        <v>2001</v>
      </c>
      <c r="F249" s="19" t="s">
        <v>1699</v>
      </c>
      <c r="G249" s="18">
        <v>32.42</v>
      </c>
      <c r="H249" s="7"/>
    </row>
    <row r="250" spans="1:8" x14ac:dyDescent="0.25">
      <c r="A250" s="30" t="s">
        <v>312</v>
      </c>
      <c r="B250" s="30" t="s">
        <v>92</v>
      </c>
      <c r="C250" s="30"/>
      <c r="D250" s="22">
        <v>2000</v>
      </c>
      <c r="E250" s="22"/>
      <c r="F250" s="20" t="s">
        <v>442</v>
      </c>
      <c r="G250" s="22"/>
      <c r="H250" s="7"/>
    </row>
    <row r="251" spans="1:8" x14ac:dyDescent="0.25">
      <c r="A251" s="17" t="s">
        <v>1370</v>
      </c>
      <c r="B251" s="17" t="s">
        <v>94</v>
      </c>
      <c r="C251" s="17" t="s">
        <v>17</v>
      </c>
      <c r="D251" s="18">
        <v>2000</v>
      </c>
      <c r="E251" s="18">
        <v>2008</v>
      </c>
      <c r="F251" s="27" t="s">
        <v>1699</v>
      </c>
      <c r="G251" s="18">
        <v>637.58000000000004</v>
      </c>
      <c r="H251" s="7"/>
    </row>
    <row r="252" spans="1:8" x14ac:dyDescent="0.25">
      <c r="A252" s="17" t="s">
        <v>741</v>
      </c>
      <c r="B252" s="17" t="s">
        <v>550</v>
      </c>
      <c r="C252" s="17" t="s">
        <v>28</v>
      </c>
      <c r="D252" s="18">
        <v>2000</v>
      </c>
      <c r="E252" s="18">
        <v>2001</v>
      </c>
      <c r="F252" s="27" t="s">
        <v>1699</v>
      </c>
      <c r="G252" s="18">
        <v>21.6</v>
      </c>
      <c r="H252" s="7"/>
    </row>
    <row r="253" spans="1:8" x14ac:dyDescent="0.25">
      <c r="A253" s="30" t="s">
        <v>313</v>
      </c>
      <c r="B253" s="30" t="s">
        <v>314</v>
      </c>
      <c r="C253" s="30"/>
      <c r="D253" s="22">
        <v>2013</v>
      </c>
      <c r="E253" s="22"/>
      <c r="F253" s="20" t="s">
        <v>442</v>
      </c>
      <c r="G253" s="22"/>
      <c r="H253" s="7"/>
    </row>
    <row r="254" spans="1:8" x14ac:dyDescent="0.25">
      <c r="A254" s="17" t="s">
        <v>1371</v>
      </c>
      <c r="B254" s="17" t="s">
        <v>276</v>
      </c>
      <c r="C254" s="17" t="s">
        <v>27</v>
      </c>
      <c r="D254" s="18">
        <v>2000</v>
      </c>
      <c r="E254" s="18">
        <v>2008</v>
      </c>
      <c r="F254" s="27" t="s">
        <v>1699</v>
      </c>
      <c r="G254" s="18">
        <v>402.77</v>
      </c>
      <c r="H254" s="7"/>
    </row>
    <row r="255" spans="1:8" x14ac:dyDescent="0.25">
      <c r="A255" s="17" t="s">
        <v>1372</v>
      </c>
      <c r="B255" s="17" t="s">
        <v>294</v>
      </c>
      <c r="C255" s="64" t="s">
        <v>36</v>
      </c>
      <c r="D255" s="18">
        <v>2021</v>
      </c>
      <c r="E255" s="18">
        <v>2023</v>
      </c>
      <c r="F255" s="27" t="s">
        <v>1699</v>
      </c>
      <c r="G255" s="18">
        <v>72.98</v>
      </c>
      <c r="H255" s="7"/>
    </row>
    <row r="256" spans="1:8" x14ac:dyDescent="0.25">
      <c r="A256" s="30" t="s">
        <v>315</v>
      </c>
      <c r="B256" s="30" t="s">
        <v>264</v>
      </c>
      <c r="C256" s="30"/>
      <c r="D256" s="22">
        <v>2000</v>
      </c>
      <c r="E256" s="22"/>
      <c r="F256" s="20" t="s">
        <v>442</v>
      </c>
      <c r="G256" s="22"/>
      <c r="H256" s="7"/>
    </row>
    <row r="257" spans="1:8" x14ac:dyDescent="0.25">
      <c r="A257" s="17" t="s">
        <v>1373</v>
      </c>
      <c r="B257" s="17" t="s">
        <v>234</v>
      </c>
      <c r="C257" s="17" t="s">
        <v>28</v>
      </c>
      <c r="D257" s="18">
        <v>2000</v>
      </c>
      <c r="E257" s="18">
        <v>2003</v>
      </c>
      <c r="F257" s="27" t="s">
        <v>1699</v>
      </c>
      <c r="G257" s="18">
        <v>33.96</v>
      </c>
      <c r="H257" s="7"/>
    </row>
    <row r="258" spans="1:8" x14ac:dyDescent="0.25">
      <c r="A258" s="17" t="s">
        <v>1374</v>
      </c>
      <c r="B258" s="17" t="s">
        <v>230</v>
      </c>
      <c r="C258" s="17" t="s">
        <v>28</v>
      </c>
      <c r="D258" s="18">
        <v>2013</v>
      </c>
      <c r="E258" s="18">
        <v>2013</v>
      </c>
      <c r="F258" s="27" t="s">
        <v>1699</v>
      </c>
      <c r="G258" s="18">
        <v>64.48</v>
      </c>
      <c r="H258" s="7"/>
    </row>
    <row r="259" spans="1:8" x14ac:dyDescent="0.25">
      <c r="A259" s="30" t="s">
        <v>316</v>
      </c>
      <c r="B259" s="30" t="s">
        <v>317</v>
      </c>
      <c r="C259" s="30"/>
      <c r="D259" s="22">
        <v>2000</v>
      </c>
      <c r="E259" s="22"/>
      <c r="F259" s="20" t="s">
        <v>442</v>
      </c>
      <c r="G259" s="22"/>
      <c r="H259" s="7"/>
    </row>
    <row r="260" spans="1:8" x14ac:dyDescent="0.25">
      <c r="A260" s="17" t="s">
        <v>1375</v>
      </c>
      <c r="B260" s="17" t="s">
        <v>1114</v>
      </c>
      <c r="C260" s="17" t="s">
        <v>28</v>
      </c>
      <c r="D260" s="18">
        <v>2016</v>
      </c>
      <c r="E260" s="18">
        <v>2016</v>
      </c>
      <c r="F260" s="27" t="s">
        <v>1699</v>
      </c>
      <c r="G260" s="18">
        <v>55.9</v>
      </c>
      <c r="H260" s="7"/>
    </row>
    <row r="261" spans="1:8" x14ac:dyDescent="0.25">
      <c r="A261" s="17" t="s">
        <v>1376</v>
      </c>
      <c r="B261" s="17" t="s">
        <v>632</v>
      </c>
      <c r="C261" s="17" t="s">
        <v>31</v>
      </c>
      <c r="D261" s="18">
        <v>2007</v>
      </c>
      <c r="E261" s="18">
        <v>2007</v>
      </c>
      <c r="F261" s="27" t="s">
        <v>1699</v>
      </c>
      <c r="G261" s="18">
        <v>62.98</v>
      </c>
      <c r="H261" s="7"/>
    </row>
    <row r="262" spans="1:8" x14ac:dyDescent="0.25">
      <c r="A262" s="17" t="s">
        <v>318</v>
      </c>
      <c r="B262" s="17" t="s">
        <v>319</v>
      </c>
      <c r="C262" s="17" t="s">
        <v>9</v>
      </c>
      <c r="D262" s="18">
        <v>2014</v>
      </c>
      <c r="E262" s="18">
        <v>2025</v>
      </c>
      <c r="F262" s="92" t="s">
        <v>1699</v>
      </c>
      <c r="G262" s="18">
        <v>1628.42</v>
      </c>
      <c r="H262" s="7"/>
    </row>
    <row r="263" spans="1:8" x14ac:dyDescent="0.25">
      <c r="A263" s="17" t="s">
        <v>1377</v>
      </c>
      <c r="B263" s="17" t="s">
        <v>1378</v>
      </c>
      <c r="C263" s="17" t="s">
        <v>17</v>
      </c>
      <c r="D263" s="18">
        <v>2000</v>
      </c>
      <c r="E263" s="18">
        <v>2007</v>
      </c>
      <c r="F263" s="27" t="s">
        <v>1699</v>
      </c>
      <c r="G263" s="18">
        <v>507.24</v>
      </c>
      <c r="H263" s="7"/>
    </row>
    <row r="264" spans="1:8" x14ac:dyDescent="0.25">
      <c r="A264" s="17" t="s">
        <v>1379</v>
      </c>
      <c r="B264" s="17" t="s">
        <v>550</v>
      </c>
      <c r="C264" s="17" t="s">
        <v>24</v>
      </c>
      <c r="D264" s="18">
        <v>2023</v>
      </c>
      <c r="E264" s="18">
        <v>2024</v>
      </c>
      <c r="F264" s="27" t="s">
        <v>1699</v>
      </c>
      <c r="G264" s="18">
        <v>71.010000000000005</v>
      </c>
      <c r="H264" s="7"/>
    </row>
    <row r="265" spans="1:8" x14ac:dyDescent="0.25">
      <c r="A265" s="17" t="s">
        <v>1380</v>
      </c>
      <c r="B265" s="17" t="s">
        <v>133</v>
      </c>
      <c r="C265" s="17" t="s">
        <v>27</v>
      </c>
      <c r="D265" s="18">
        <v>2000</v>
      </c>
      <c r="E265" s="18">
        <v>2007</v>
      </c>
      <c r="F265" s="27" t="s">
        <v>1699</v>
      </c>
      <c r="G265" s="18">
        <v>369.23</v>
      </c>
      <c r="H265" s="7"/>
    </row>
    <row r="266" spans="1:8" x14ac:dyDescent="0.25">
      <c r="A266" s="17" t="s">
        <v>1381</v>
      </c>
      <c r="B266" s="17" t="s">
        <v>206</v>
      </c>
      <c r="C266" s="17" t="s">
        <v>28</v>
      </c>
      <c r="D266" s="18">
        <v>2000</v>
      </c>
      <c r="E266" s="18">
        <v>2001</v>
      </c>
      <c r="F266" s="27" t="s">
        <v>1699</v>
      </c>
      <c r="G266" s="18">
        <v>32</v>
      </c>
      <c r="H266" s="7"/>
    </row>
    <row r="267" spans="1:8" x14ac:dyDescent="0.25">
      <c r="A267" s="39" t="s">
        <v>1382</v>
      </c>
      <c r="B267" s="39" t="s">
        <v>1383</v>
      </c>
      <c r="C267" s="39" t="s">
        <v>31</v>
      </c>
      <c r="D267" s="35">
        <v>2011</v>
      </c>
      <c r="E267" s="35">
        <v>2011</v>
      </c>
      <c r="F267" s="27" t="s">
        <v>1699</v>
      </c>
      <c r="G267" s="35">
        <v>55.53</v>
      </c>
      <c r="H267" s="7"/>
    </row>
    <row r="268" spans="1:8" x14ac:dyDescent="0.25">
      <c r="A268" s="17" t="s">
        <v>1384</v>
      </c>
      <c r="B268" s="17" t="s">
        <v>155</v>
      </c>
      <c r="C268" s="17" t="s">
        <v>28</v>
      </c>
      <c r="D268" s="18">
        <v>2006</v>
      </c>
      <c r="E268" s="18">
        <v>2007</v>
      </c>
      <c r="F268" s="27" t="s">
        <v>1699</v>
      </c>
      <c r="G268" s="18">
        <v>39.020000000000003</v>
      </c>
      <c r="H268" s="7"/>
    </row>
    <row r="269" spans="1:8" x14ac:dyDescent="0.25">
      <c r="A269" s="39" t="s">
        <v>771</v>
      </c>
      <c r="B269" s="39" t="s">
        <v>42</v>
      </c>
      <c r="C269" s="39" t="s">
        <v>6</v>
      </c>
      <c r="D269" s="35">
        <v>2000</v>
      </c>
      <c r="E269" s="35">
        <v>2002</v>
      </c>
      <c r="F269" s="27" t="s">
        <v>1699</v>
      </c>
      <c r="G269" s="35">
        <v>323.73</v>
      </c>
      <c r="H269" s="7"/>
    </row>
    <row r="270" spans="1:8" x14ac:dyDescent="0.25">
      <c r="A270" s="17" t="s">
        <v>1385</v>
      </c>
      <c r="B270" s="17" t="s">
        <v>94</v>
      </c>
      <c r="C270" s="17" t="s">
        <v>31</v>
      </c>
      <c r="D270" s="18">
        <v>2006</v>
      </c>
      <c r="E270" s="18">
        <v>2006</v>
      </c>
      <c r="F270" s="27" t="s">
        <v>1699</v>
      </c>
      <c r="G270" s="18">
        <v>54.48</v>
      </c>
      <c r="H270" s="7"/>
    </row>
    <row r="271" spans="1:8" x14ac:dyDescent="0.25">
      <c r="A271" s="30" t="s">
        <v>1385</v>
      </c>
      <c r="B271" s="30" t="s">
        <v>94</v>
      </c>
      <c r="C271" s="30"/>
      <c r="D271" s="22">
        <v>2025</v>
      </c>
      <c r="E271" s="22"/>
      <c r="F271" s="30" t="s">
        <v>442</v>
      </c>
      <c r="G271" s="22"/>
      <c r="H271" s="7"/>
    </row>
    <row r="272" spans="1:8" x14ac:dyDescent="0.25">
      <c r="A272" s="17" t="s">
        <v>1386</v>
      </c>
      <c r="B272" s="17" t="s">
        <v>198</v>
      </c>
      <c r="C272" s="17" t="s">
        <v>31</v>
      </c>
      <c r="D272" s="18">
        <v>2017</v>
      </c>
      <c r="E272" s="18">
        <v>2022</v>
      </c>
      <c r="F272" s="27" t="s">
        <v>1699</v>
      </c>
      <c r="G272" s="18">
        <v>52.88</v>
      </c>
      <c r="H272" s="7"/>
    </row>
    <row r="273" spans="1:8" x14ac:dyDescent="0.25">
      <c r="A273" s="17" t="s">
        <v>1387</v>
      </c>
      <c r="B273" s="17" t="s">
        <v>38</v>
      </c>
      <c r="C273" s="17" t="s">
        <v>28</v>
      </c>
      <c r="D273" s="18">
        <v>2016</v>
      </c>
      <c r="E273" s="18">
        <v>2016</v>
      </c>
      <c r="F273" s="27" t="s">
        <v>1699</v>
      </c>
      <c r="G273" s="18">
        <v>30</v>
      </c>
      <c r="H273" s="7"/>
    </row>
    <row r="274" spans="1:8" x14ac:dyDescent="0.25">
      <c r="A274" s="17" t="s">
        <v>773</v>
      </c>
      <c r="B274" s="17" t="s">
        <v>1388</v>
      </c>
      <c r="C274" s="17" t="s">
        <v>27</v>
      </c>
      <c r="D274" s="18">
        <v>2004</v>
      </c>
      <c r="E274" s="18">
        <v>2014</v>
      </c>
      <c r="F274" s="27" t="s">
        <v>1699</v>
      </c>
      <c r="G274" s="18">
        <v>465.75</v>
      </c>
      <c r="H274" s="7"/>
    </row>
    <row r="275" spans="1:8" x14ac:dyDescent="0.25">
      <c r="A275" s="17" t="s">
        <v>1389</v>
      </c>
      <c r="B275" s="17" t="s">
        <v>1390</v>
      </c>
      <c r="C275" s="17" t="s">
        <v>43</v>
      </c>
      <c r="D275" s="18">
        <v>2006</v>
      </c>
      <c r="E275" s="18">
        <v>2022</v>
      </c>
      <c r="F275" s="27" t="s">
        <v>1699</v>
      </c>
      <c r="G275" s="18">
        <v>1767.92</v>
      </c>
      <c r="H275" s="7"/>
    </row>
    <row r="276" spans="1:8" x14ac:dyDescent="0.25">
      <c r="A276" s="17" t="s">
        <v>1391</v>
      </c>
      <c r="B276" s="17" t="s">
        <v>164</v>
      </c>
      <c r="C276" s="17" t="s">
        <v>17</v>
      </c>
      <c r="D276" s="18">
        <v>2000</v>
      </c>
      <c r="E276" s="18">
        <v>2005</v>
      </c>
      <c r="F276" s="27" t="s">
        <v>1699</v>
      </c>
      <c r="G276" s="18">
        <v>474.83</v>
      </c>
      <c r="H276" s="7"/>
    </row>
    <row r="277" spans="1:8" x14ac:dyDescent="0.25">
      <c r="A277" s="17" t="s">
        <v>106</v>
      </c>
      <c r="B277" s="17" t="s">
        <v>303</v>
      </c>
      <c r="C277" s="17" t="s">
        <v>28</v>
      </c>
      <c r="D277" s="18">
        <v>2001</v>
      </c>
      <c r="E277" s="18">
        <v>2001</v>
      </c>
      <c r="F277" s="19" t="s">
        <v>1699</v>
      </c>
      <c r="G277" s="18">
        <v>31.98</v>
      </c>
      <c r="H277" s="7"/>
    </row>
    <row r="278" spans="1:8" x14ac:dyDescent="0.25">
      <c r="A278" s="17" t="s">
        <v>106</v>
      </c>
      <c r="B278" s="17" t="s">
        <v>1392</v>
      </c>
      <c r="C278" s="17" t="s">
        <v>28</v>
      </c>
      <c r="D278" s="18">
        <v>2007</v>
      </c>
      <c r="E278" s="18">
        <v>2007</v>
      </c>
      <c r="F278" s="27" t="s">
        <v>1699</v>
      </c>
      <c r="G278" s="18">
        <v>11.5</v>
      </c>
      <c r="H278" s="7"/>
    </row>
    <row r="279" spans="1:8" x14ac:dyDescent="0.25">
      <c r="A279" s="17" t="s">
        <v>1393</v>
      </c>
      <c r="B279" s="17" t="s">
        <v>109</v>
      </c>
      <c r="C279" s="17" t="s">
        <v>27</v>
      </c>
      <c r="D279" s="18">
        <v>2000</v>
      </c>
      <c r="E279" s="18">
        <v>2007</v>
      </c>
      <c r="F279" s="27" t="s">
        <v>1699</v>
      </c>
      <c r="G279" s="18">
        <v>896.35</v>
      </c>
      <c r="H279" s="7"/>
    </row>
    <row r="280" spans="1:8" x14ac:dyDescent="0.25">
      <c r="A280" s="17" t="s">
        <v>1393</v>
      </c>
      <c r="B280" s="17" t="s">
        <v>42</v>
      </c>
      <c r="C280" s="17" t="s">
        <v>31</v>
      </c>
      <c r="D280" s="18">
        <v>2000</v>
      </c>
      <c r="E280" s="18">
        <v>2002</v>
      </c>
      <c r="F280" s="19" t="s">
        <v>1699</v>
      </c>
      <c r="G280" s="18">
        <v>50.05</v>
      </c>
      <c r="H280" s="7"/>
    </row>
    <row r="281" spans="1:8" x14ac:dyDescent="0.25">
      <c r="A281" s="30" t="s">
        <v>320</v>
      </c>
      <c r="B281" s="30" t="s">
        <v>170</v>
      </c>
      <c r="C281" s="30"/>
      <c r="D281" s="22">
        <v>2006</v>
      </c>
      <c r="E281" s="22"/>
      <c r="F281" s="20" t="s">
        <v>442</v>
      </c>
      <c r="G281" s="22"/>
      <c r="H281" s="7"/>
    </row>
    <row r="282" spans="1:8" x14ac:dyDescent="0.25">
      <c r="A282" s="17" t="s">
        <v>1394</v>
      </c>
      <c r="B282" s="17" t="s">
        <v>170</v>
      </c>
      <c r="C282" s="17" t="s">
        <v>6</v>
      </c>
      <c r="D282" s="18">
        <v>2000</v>
      </c>
      <c r="E282" s="18">
        <v>2003</v>
      </c>
      <c r="F282" s="27" t="s">
        <v>1699</v>
      </c>
      <c r="G282" s="18">
        <v>182.095</v>
      </c>
      <c r="H282" s="7"/>
    </row>
    <row r="283" spans="1:8" x14ac:dyDescent="0.25">
      <c r="A283" s="30" t="s">
        <v>1725</v>
      </c>
      <c r="B283" s="30" t="s">
        <v>170</v>
      </c>
      <c r="C283" s="30"/>
      <c r="D283" s="22">
        <v>2025</v>
      </c>
      <c r="E283" s="22"/>
      <c r="F283" s="30" t="s">
        <v>442</v>
      </c>
      <c r="G283" s="22"/>
      <c r="H283" s="7"/>
    </row>
    <row r="284" spans="1:8" x14ac:dyDescent="0.25">
      <c r="A284" s="17" t="s">
        <v>1395</v>
      </c>
      <c r="B284" s="17" t="s">
        <v>1396</v>
      </c>
      <c r="C284" s="17" t="s">
        <v>17</v>
      </c>
      <c r="D284" s="18">
        <v>2000</v>
      </c>
      <c r="E284" s="18">
        <v>2018</v>
      </c>
      <c r="F284" s="27" t="s">
        <v>1699</v>
      </c>
      <c r="G284" s="18">
        <v>2736.65</v>
      </c>
      <c r="H284" s="7"/>
    </row>
    <row r="285" spans="1:8" x14ac:dyDescent="0.25">
      <c r="A285" s="39" t="s">
        <v>108</v>
      </c>
      <c r="B285" s="39" t="s">
        <v>201</v>
      </c>
      <c r="C285" s="39" t="s">
        <v>27</v>
      </c>
      <c r="D285" s="35">
        <v>2017</v>
      </c>
      <c r="E285" s="35">
        <v>2025</v>
      </c>
      <c r="F285" s="120" t="s">
        <v>1699</v>
      </c>
      <c r="G285" s="35">
        <v>506.84</v>
      </c>
      <c r="H285" s="7"/>
    </row>
    <row r="286" spans="1:8" x14ac:dyDescent="0.25">
      <c r="A286" s="17" t="s">
        <v>1397</v>
      </c>
      <c r="B286" s="17" t="s">
        <v>1398</v>
      </c>
      <c r="C286" s="17" t="s">
        <v>28</v>
      </c>
      <c r="D286" s="18">
        <v>2001</v>
      </c>
      <c r="E286" s="18">
        <v>2002</v>
      </c>
      <c r="F286" s="27" t="s">
        <v>1699</v>
      </c>
      <c r="G286" s="18">
        <v>75.84</v>
      </c>
      <c r="H286" s="7"/>
    </row>
    <row r="287" spans="1:8" x14ac:dyDescent="0.25">
      <c r="A287" s="17" t="s">
        <v>780</v>
      </c>
      <c r="B287" s="17" t="s">
        <v>42</v>
      </c>
      <c r="C287" s="17" t="s">
        <v>6</v>
      </c>
      <c r="D287" s="18">
        <v>2009</v>
      </c>
      <c r="E287" s="18">
        <v>2010</v>
      </c>
      <c r="F287" s="27" t="s">
        <v>1699</v>
      </c>
      <c r="G287" s="18">
        <v>190.53</v>
      </c>
      <c r="H287" s="7"/>
    </row>
    <row r="288" spans="1:8" x14ac:dyDescent="0.25">
      <c r="A288" s="17" t="s">
        <v>780</v>
      </c>
      <c r="B288" s="17" t="s">
        <v>322</v>
      </c>
      <c r="C288" s="64" t="s">
        <v>36</v>
      </c>
      <c r="D288" s="18">
        <v>2009</v>
      </c>
      <c r="E288" s="18">
        <v>2010</v>
      </c>
      <c r="F288" s="27" t="s">
        <v>1699</v>
      </c>
      <c r="G288" s="18">
        <v>122.68</v>
      </c>
      <c r="H288" s="7"/>
    </row>
    <row r="289" spans="1:18" x14ac:dyDescent="0.25">
      <c r="A289" s="17" t="s">
        <v>1399</v>
      </c>
      <c r="B289" s="17" t="s">
        <v>1400</v>
      </c>
      <c r="C289" s="17" t="s">
        <v>24</v>
      </c>
      <c r="D289" s="18">
        <v>2020</v>
      </c>
      <c r="E289" s="18">
        <v>2023</v>
      </c>
      <c r="F289" s="27" t="s">
        <v>1699</v>
      </c>
      <c r="G289" s="18">
        <v>72.105000000000004</v>
      </c>
      <c r="H289" s="7"/>
    </row>
    <row r="290" spans="1:18" x14ac:dyDescent="0.25">
      <c r="A290" s="39" t="s">
        <v>1401</v>
      </c>
      <c r="B290" s="39" t="s">
        <v>101</v>
      </c>
      <c r="C290" s="61" t="s">
        <v>36</v>
      </c>
      <c r="D290" s="35">
        <v>2000</v>
      </c>
      <c r="E290" s="35">
        <v>2002</v>
      </c>
      <c r="F290" s="27" t="s">
        <v>1699</v>
      </c>
      <c r="G290" s="35">
        <v>139.38</v>
      </c>
      <c r="H290" s="7"/>
    </row>
    <row r="291" spans="1:18" x14ac:dyDescent="0.25">
      <c r="A291" s="30" t="s">
        <v>321</v>
      </c>
      <c r="B291" s="30" t="s">
        <v>322</v>
      </c>
      <c r="C291" s="30"/>
      <c r="D291" s="22">
        <v>2000</v>
      </c>
      <c r="E291" s="22"/>
      <c r="F291" s="20" t="s">
        <v>442</v>
      </c>
      <c r="G291" s="22"/>
      <c r="H291" s="7"/>
    </row>
    <row r="292" spans="1:18" x14ac:dyDescent="0.25">
      <c r="A292" s="17" t="s">
        <v>1402</v>
      </c>
      <c r="B292" s="17" t="s">
        <v>5</v>
      </c>
      <c r="C292" s="17" t="s">
        <v>17</v>
      </c>
      <c r="D292" s="18">
        <v>2000</v>
      </c>
      <c r="E292" s="18">
        <v>2014</v>
      </c>
      <c r="F292" s="27" t="s">
        <v>1699</v>
      </c>
      <c r="G292" s="18">
        <v>846.56</v>
      </c>
      <c r="H292" s="7"/>
    </row>
    <row r="293" spans="1:18" x14ac:dyDescent="0.25">
      <c r="A293" s="17" t="s">
        <v>1403</v>
      </c>
      <c r="B293" s="17" t="s">
        <v>274</v>
      </c>
      <c r="C293" s="17" t="s">
        <v>28</v>
      </c>
      <c r="D293" s="18">
        <v>2000</v>
      </c>
      <c r="E293" s="18">
        <v>2005</v>
      </c>
      <c r="F293" s="27" t="s">
        <v>1699</v>
      </c>
      <c r="G293" s="18">
        <v>50.7</v>
      </c>
      <c r="H293" s="7"/>
    </row>
    <row r="294" spans="1:18" x14ac:dyDescent="0.25">
      <c r="A294" s="17" t="s">
        <v>792</v>
      </c>
      <c r="B294" s="17" t="s">
        <v>42</v>
      </c>
      <c r="C294" s="17" t="s">
        <v>28</v>
      </c>
      <c r="D294" s="18">
        <v>2004</v>
      </c>
      <c r="E294" s="18">
        <v>2004</v>
      </c>
      <c r="F294" s="27" t="s">
        <v>1699</v>
      </c>
      <c r="G294" s="18">
        <v>44.93</v>
      </c>
      <c r="H294" s="7"/>
    </row>
    <row r="295" spans="1:18" x14ac:dyDescent="0.25">
      <c r="A295" s="17" t="s">
        <v>792</v>
      </c>
      <c r="B295" s="17" t="s">
        <v>432</v>
      </c>
      <c r="C295" s="17" t="s">
        <v>31</v>
      </c>
      <c r="D295" s="18">
        <v>2006</v>
      </c>
      <c r="E295" s="18">
        <v>2007</v>
      </c>
      <c r="F295" s="27" t="s">
        <v>1699</v>
      </c>
      <c r="G295" s="18">
        <v>49.8</v>
      </c>
      <c r="H295" s="7"/>
      <c r="Q295" s="13"/>
    </row>
    <row r="296" spans="1:18" x14ac:dyDescent="0.25">
      <c r="A296" s="17" t="s">
        <v>1404</v>
      </c>
      <c r="B296" s="17" t="s">
        <v>164</v>
      </c>
      <c r="C296" s="17" t="s">
        <v>31</v>
      </c>
      <c r="D296" s="18">
        <v>2022</v>
      </c>
      <c r="E296" s="18">
        <v>2023</v>
      </c>
      <c r="F296" s="27" t="s">
        <v>1699</v>
      </c>
      <c r="G296" s="18">
        <v>48.975000000000001</v>
      </c>
      <c r="H296" s="7"/>
      <c r="Q296" s="13"/>
      <c r="R296" s="5"/>
    </row>
    <row r="297" spans="1:18" x14ac:dyDescent="0.25">
      <c r="A297" s="17" t="s">
        <v>1405</v>
      </c>
      <c r="B297" s="17" t="s">
        <v>539</v>
      </c>
      <c r="C297" s="17" t="s">
        <v>9</v>
      </c>
      <c r="D297" s="18">
        <v>2000</v>
      </c>
      <c r="E297" s="18">
        <v>2006</v>
      </c>
      <c r="F297" s="27" t="s">
        <v>1699</v>
      </c>
      <c r="G297" s="18">
        <v>1322.28</v>
      </c>
      <c r="H297" s="7"/>
      <c r="Q297" s="13"/>
      <c r="R297" s="5"/>
    </row>
    <row r="298" spans="1:18" x14ac:dyDescent="0.25">
      <c r="A298" s="17" t="s">
        <v>1406</v>
      </c>
      <c r="B298" s="17" t="s">
        <v>181</v>
      </c>
      <c r="C298" s="17" t="s">
        <v>27</v>
      </c>
      <c r="D298" s="18">
        <v>2000</v>
      </c>
      <c r="E298" s="18">
        <v>2002</v>
      </c>
      <c r="F298" s="19" t="s">
        <v>1699</v>
      </c>
      <c r="G298" s="18">
        <v>339.65</v>
      </c>
      <c r="H298" s="7"/>
      <c r="Q298" s="13"/>
      <c r="R298" s="5"/>
    </row>
    <row r="299" spans="1:18" x14ac:dyDescent="0.25">
      <c r="A299" s="17" t="s">
        <v>117</v>
      </c>
      <c r="B299" s="17" t="s">
        <v>78</v>
      </c>
      <c r="C299" s="17" t="s">
        <v>27</v>
      </c>
      <c r="D299" s="18">
        <v>2003</v>
      </c>
      <c r="E299" s="18">
        <v>2011</v>
      </c>
      <c r="F299" s="27" t="s">
        <v>1699</v>
      </c>
      <c r="G299" s="18">
        <v>357.815</v>
      </c>
      <c r="H299" s="7"/>
      <c r="Q299" s="13"/>
      <c r="R299" s="5"/>
    </row>
    <row r="300" spans="1:18" x14ac:dyDescent="0.25">
      <c r="A300" s="17" t="s">
        <v>117</v>
      </c>
      <c r="B300" s="17" t="s">
        <v>553</v>
      </c>
      <c r="C300" s="17" t="s">
        <v>6</v>
      </c>
      <c r="D300" s="18">
        <v>2003</v>
      </c>
      <c r="E300" s="18">
        <v>2012</v>
      </c>
      <c r="F300" s="27" t="s">
        <v>1699</v>
      </c>
      <c r="G300" s="18">
        <v>248.24</v>
      </c>
      <c r="H300" s="7"/>
      <c r="Q300" s="13"/>
      <c r="R300" s="5"/>
    </row>
    <row r="301" spans="1:18" x14ac:dyDescent="0.25">
      <c r="A301" s="30" t="s">
        <v>119</v>
      </c>
      <c r="B301" s="30" t="s">
        <v>323</v>
      </c>
      <c r="C301" s="30"/>
      <c r="D301" s="22">
        <v>2000</v>
      </c>
      <c r="E301" s="22"/>
      <c r="F301" s="20" t="s">
        <v>442</v>
      </c>
      <c r="G301" s="22"/>
      <c r="H301" s="7"/>
      <c r="Q301" s="13"/>
      <c r="R301" s="5"/>
    </row>
    <row r="302" spans="1:18" x14ac:dyDescent="0.25">
      <c r="A302" s="17" t="s">
        <v>682</v>
      </c>
      <c r="B302" s="17" t="s">
        <v>683</v>
      </c>
      <c r="C302" s="17" t="s">
        <v>9</v>
      </c>
      <c r="D302" s="18">
        <v>2002</v>
      </c>
      <c r="E302" s="18">
        <v>2022</v>
      </c>
      <c r="F302" s="27" t="s">
        <v>1699</v>
      </c>
      <c r="G302" s="18">
        <v>1657.2550000000001</v>
      </c>
      <c r="H302" s="7"/>
      <c r="Q302" s="13"/>
      <c r="R302" s="5"/>
    </row>
    <row r="303" spans="1:18" x14ac:dyDescent="0.25">
      <c r="A303" s="17" t="s">
        <v>1407</v>
      </c>
      <c r="B303" s="17" t="s">
        <v>1408</v>
      </c>
      <c r="C303" s="17" t="s">
        <v>28</v>
      </c>
      <c r="D303" s="18">
        <v>2002</v>
      </c>
      <c r="E303" s="18">
        <v>2002</v>
      </c>
      <c r="F303" s="19" t="s">
        <v>1699</v>
      </c>
      <c r="G303" s="18">
        <v>30</v>
      </c>
      <c r="H303" s="7"/>
      <c r="Q303" s="13"/>
      <c r="R303" s="5"/>
    </row>
    <row r="304" spans="1:18" x14ac:dyDescent="0.25">
      <c r="A304" s="30" t="s">
        <v>324</v>
      </c>
      <c r="B304" s="30" t="s">
        <v>325</v>
      </c>
      <c r="C304" s="30"/>
      <c r="D304" s="22">
        <v>2024</v>
      </c>
      <c r="E304" s="22"/>
      <c r="F304" s="30" t="s">
        <v>442</v>
      </c>
      <c r="G304" s="22"/>
      <c r="H304" s="7"/>
      <c r="Q304" s="13"/>
      <c r="R304" s="5"/>
    </row>
    <row r="305" spans="1:18" x14ac:dyDescent="0.25">
      <c r="A305" s="17" t="s">
        <v>326</v>
      </c>
      <c r="B305" s="17" t="s">
        <v>64</v>
      </c>
      <c r="C305" s="17" t="s">
        <v>28</v>
      </c>
      <c r="D305" s="18">
        <v>2009</v>
      </c>
      <c r="E305" s="18">
        <v>2011</v>
      </c>
      <c r="F305" s="27" t="s">
        <v>1699</v>
      </c>
      <c r="G305" s="18">
        <v>42.52</v>
      </c>
      <c r="H305" s="7"/>
      <c r="Q305" s="13"/>
      <c r="R305" s="5"/>
    </row>
    <row r="306" spans="1:18" x14ac:dyDescent="0.25">
      <c r="A306" s="17" t="s">
        <v>326</v>
      </c>
      <c r="B306" s="17" t="s">
        <v>322</v>
      </c>
      <c r="C306" s="17" t="s">
        <v>6</v>
      </c>
      <c r="D306" s="18">
        <v>2000</v>
      </c>
      <c r="E306" s="18">
        <v>2001</v>
      </c>
      <c r="F306" s="27" t="s">
        <v>1699</v>
      </c>
      <c r="G306" s="18">
        <v>150.5</v>
      </c>
      <c r="H306" s="7"/>
      <c r="Q306" s="13"/>
      <c r="R306" s="5"/>
    </row>
    <row r="307" spans="1:18" x14ac:dyDescent="0.25">
      <c r="A307" s="30" t="s">
        <v>326</v>
      </c>
      <c r="B307" s="30" t="s">
        <v>94</v>
      </c>
      <c r="C307" s="30"/>
      <c r="D307" s="22">
        <v>2000</v>
      </c>
      <c r="E307" s="22"/>
      <c r="F307" s="20" t="s">
        <v>442</v>
      </c>
      <c r="G307" s="22"/>
      <c r="H307" s="7"/>
      <c r="R307" s="5"/>
    </row>
    <row r="308" spans="1:18" x14ac:dyDescent="0.25">
      <c r="A308" s="30" t="s">
        <v>326</v>
      </c>
      <c r="B308" s="30" t="s">
        <v>54</v>
      </c>
      <c r="C308" s="30"/>
      <c r="D308" s="22">
        <v>2021</v>
      </c>
      <c r="E308" s="22"/>
      <c r="F308" s="20" t="s">
        <v>442</v>
      </c>
      <c r="G308" s="22"/>
      <c r="H308" s="7"/>
    </row>
    <row r="309" spans="1:18" x14ac:dyDescent="0.25">
      <c r="A309" s="17" t="s">
        <v>327</v>
      </c>
      <c r="B309" s="17" t="s">
        <v>593</v>
      </c>
      <c r="C309" s="64" t="s">
        <v>36</v>
      </c>
      <c r="D309" s="18">
        <v>2000</v>
      </c>
      <c r="E309" s="18">
        <v>2001</v>
      </c>
      <c r="F309" s="27" t="s">
        <v>1699</v>
      </c>
      <c r="G309" s="18">
        <v>97.12</v>
      </c>
      <c r="H309" s="7"/>
    </row>
    <row r="310" spans="1:18" x14ac:dyDescent="0.25">
      <c r="A310" s="17" t="s">
        <v>327</v>
      </c>
      <c r="B310" s="17" t="s">
        <v>92</v>
      </c>
      <c r="C310" s="17" t="s">
        <v>17</v>
      </c>
      <c r="D310" s="18">
        <v>2000</v>
      </c>
      <c r="E310" s="18">
        <v>2004</v>
      </c>
      <c r="F310" s="27" t="s">
        <v>1699</v>
      </c>
      <c r="G310" s="18">
        <v>419.36</v>
      </c>
      <c r="H310" s="7"/>
    </row>
    <row r="311" spans="1:18" x14ac:dyDescent="0.25">
      <c r="A311" s="30" t="s">
        <v>327</v>
      </c>
      <c r="B311" s="30" t="s">
        <v>301</v>
      </c>
      <c r="C311" s="30"/>
      <c r="D311" s="22">
        <v>2001</v>
      </c>
      <c r="E311" s="22"/>
      <c r="F311" s="20" t="s">
        <v>442</v>
      </c>
      <c r="G311" s="22"/>
      <c r="H311" s="7"/>
    </row>
    <row r="312" spans="1:18" x14ac:dyDescent="0.25">
      <c r="A312" s="30" t="s">
        <v>327</v>
      </c>
      <c r="B312" s="30" t="s">
        <v>274</v>
      </c>
      <c r="C312" s="30"/>
      <c r="D312" s="22">
        <v>2025</v>
      </c>
      <c r="E312" s="22"/>
      <c r="F312" s="30" t="s">
        <v>442</v>
      </c>
      <c r="G312" s="22"/>
      <c r="H312" s="7"/>
    </row>
    <row r="313" spans="1:18" x14ac:dyDescent="0.25">
      <c r="A313" s="17" t="s">
        <v>1409</v>
      </c>
      <c r="B313" s="17" t="s">
        <v>1410</v>
      </c>
      <c r="C313" s="17" t="s">
        <v>27</v>
      </c>
      <c r="D313" s="18">
        <v>2000</v>
      </c>
      <c r="E313" s="18">
        <v>2008</v>
      </c>
      <c r="F313" s="27" t="s">
        <v>1699</v>
      </c>
      <c r="G313" s="18">
        <v>370.29</v>
      </c>
      <c r="H313" s="7"/>
    </row>
    <row r="314" spans="1:18" x14ac:dyDescent="0.25">
      <c r="A314" s="17" t="s">
        <v>1411</v>
      </c>
      <c r="B314" s="17" t="s">
        <v>58</v>
      </c>
      <c r="C314" s="17" t="s">
        <v>27</v>
      </c>
      <c r="D314" s="18">
        <v>2000</v>
      </c>
      <c r="E314" s="18">
        <v>2006</v>
      </c>
      <c r="F314" s="27" t="s">
        <v>1699</v>
      </c>
      <c r="G314" s="18">
        <v>337.83</v>
      </c>
      <c r="H314" s="7"/>
    </row>
    <row r="315" spans="1:18" x14ac:dyDescent="0.25">
      <c r="A315" s="17" t="s">
        <v>1412</v>
      </c>
      <c r="B315" s="17" t="s">
        <v>1413</v>
      </c>
      <c r="C315" s="64" t="s">
        <v>36</v>
      </c>
      <c r="D315" s="18">
        <v>2011</v>
      </c>
      <c r="E315" s="18">
        <v>2014</v>
      </c>
      <c r="F315" s="27" t="s">
        <v>1699</v>
      </c>
      <c r="G315" s="18">
        <v>154</v>
      </c>
      <c r="H315" s="7"/>
    </row>
    <row r="316" spans="1:18" x14ac:dyDescent="0.25">
      <c r="A316" s="17" t="s">
        <v>1414</v>
      </c>
      <c r="B316" s="17" t="s">
        <v>40</v>
      </c>
      <c r="C316" s="17" t="s">
        <v>43</v>
      </c>
      <c r="D316" s="18">
        <v>2000</v>
      </c>
      <c r="E316" s="18">
        <v>2008</v>
      </c>
      <c r="F316" s="27" t="s">
        <v>1699</v>
      </c>
      <c r="G316" s="18">
        <v>1431.17</v>
      </c>
      <c r="H316" s="7"/>
    </row>
    <row r="317" spans="1:18" x14ac:dyDescent="0.25">
      <c r="A317" s="17" t="s">
        <v>1415</v>
      </c>
      <c r="B317" s="17" t="s">
        <v>146</v>
      </c>
      <c r="C317" s="17" t="s">
        <v>24</v>
      </c>
      <c r="D317" s="18">
        <v>2003</v>
      </c>
      <c r="E317" s="18">
        <v>2004</v>
      </c>
      <c r="F317" s="27" t="s">
        <v>1699</v>
      </c>
      <c r="G317" s="18">
        <v>61.55</v>
      </c>
      <c r="H317" s="7"/>
    </row>
    <row r="318" spans="1:18" x14ac:dyDescent="0.25">
      <c r="A318" s="17" t="s">
        <v>328</v>
      </c>
      <c r="B318" s="17" t="s">
        <v>217</v>
      </c>
      <c r="C318" s="17" t="s">
        <v>9</v>
      </c>
      <c r="D318" s="18">
        <v>2000</v>
      </c>
      <c r="E318" s="18">
        <v>2009</v>
      </c>
      <c r="F318" s="27" t="s">
        <v>1699</v>
      </c>
      <c r="G318" s="18">
        <v>1130.46</v>
      </c>
      <c r="H318" s="7"/>
    </row>
    <row r="319" spans="1:18" x14ac:dyDescent="0.25">
      <c r="A319" s="17" t="s">
        <v>328</v>
      </c>
      <c r="B319" s="17" t="s">
        <v>92</v>
      </c>
      <c r="C319" s="17" t="s">
        <v>36</v>
      </c>
      <c r="D319" s="18">
        <v>2023</v>
      </c>
      <c r="E319" s="18">
        <v>2025</v>
      </c>
      <c r="F319" s="19" t="s">
        <v>1699</v>
      </c>
      <c r="G319" s="18">
        <v>93.32</v>
      </c>
      <c r="H319" s="7"/>
    </row>
    <row r="320" spans="1:18" x14ac:dyDescent="0.25">
      <c r="A320" s="17" t="s">
        <v>1416</v>
      </c>
      <c r="B320" s="17" t="s">
        <v>740</v>
      </c>
      <c r="C320" s="17" t="s">
        <v>31</v>
      </c>
      <c r="D320" s="18">
        <v>2016</v>
      </c>
      <c r="E320" s="18">
        <v>2019</v>
      </c>
      <c r="F320" s="27" t="s">
        <v>1699</v>
      </c>
      <c r="G320" s="18">
        <v>63.68</v>
      </c>
      <c r="H320" s="7"/>
    </row>
    <row r="321" spans="1:19" x14ac:dyDescent="0.25">
      <c r="A321" s="17" t="s">
        <v>1417</v>
      </c>
      <c r="B321" s="17" t="s">
        <v>162</v>
      </c>
      <c r="C321" s="17" t="s">
        <v>28</v>
      </c>
      <c r="D321" s="18">
        <v>2010</v>
      </c>
      <c r="E321" s="18">
        <v>2010</v>
      </c>
      <c r="F321" s="27" t="s">
        <v>1699</v>
      </c>
      <c r="G321" s="18">
        <v>50.92</v>
      </c>
      <c r="H321" s="7"/>
    </row>
    <row r="322" spans="1:19" x14ac:dyDescent="0.25">
      <c r="A322" s="17" t="s">
        <v>1418</v>
      </c>
      <c r="B322" s="17" t="s">
        <v>1419</v>
      </c>
      <c r="C322" s="17" t="s">
        <v>28</v>
      </c>
      <c r="D322" s="18">
        <v>2012</v>
      </c>
      <c r="E322" s="18">
        <v>2012</v>
      </c>
      <c r="F322" s="27" t="s">
        <v>1699</v>
      </c>
      <c r="G322" s="18">
        <v>42.7</v>
      </c>
      <c r="H322" s="7"/>
    </row>
    <row r="323" spans="1:19" x14ac:dyDescent="0.25">
      <c r="A323" s="17" t="s">
        <v>1420</v>
      </c>
      <c r="B323" s="17" t="s">
        <v>1421</v>
      </c>
      <c r="C323" s="17" t="s">
        <v>31</v>
      </c>
      <c r="D323" s="18">
        <v>2000</v>
      </c>
      <c r="E323" s="18">
        <v>2004</v>
      </c>
      <c r="F323" s="27" t="s">
        <v>1699</v>
      </c>
      <c r="G323" s="18">
        <v>53.84</v>
      </c>
      <c r="H323" s="7"/>
    </row>
    <row r="324" spans="1:19" x14ac:dyDescent="0.25">
      <c r="A324" s="17" t="s">
        <v>809</v>
      </c>
      <c r="B324" s="17" t="s">
        <v>72</v>
      </c>
      <c r="C324" s="64" t="s">
        <v>36</v>
      </c>
      <c r="D324" s="18">
        <v>2007</v>
      </c>
      <c r="E324" s="18">
        <v>2008</v>
      </c>
      <c r="F324" s="27" t="s">
        <v>1699</v>
      </c>
      <c r="G324" s="18">
        <v>162.75</v>
      </c>
      <c r="H324" s="7"/>
    </row>
    <row r="325" spans="1:19" x14ac:dyDescent="0.25">
      <c r="A325" s="17" t="s">
        <v>1422</v>
      </c>
      <c r="B325" s="17" t="s">
        <v>146</v>
      </c>
      <c r="C325" s="17" t="s">
        <v>6</v>
      </c>
      <c r="D325" s="18">
        <v>2014</v>
      </c>
      <c r="E325" s="18">
        <v>2019</v>
      </c>
      <c r="F325" s="27" t="s">
        <v>1699</v>
      </c>
      <c r="G325" s="18">
        <v>254.57499999999999</v>
      </c>
      <c r="H325" s="7"/>
    </row>
    <row r="326" spans="1:19" x14ac:dyDescent="0.25">
      <c r="A326" s="139" t="s">
        <v>1423</v>
      </c>
      <c r="B326" s="139" t="s">
        <v>274</v>
      </c>
      <c r="C326" s="139" t="s">
        <v>9</v>
      </c>
      <c r="D326" s="143">
        <v>2008</v>
      </c>
      <c r="E326" s="143">
        <v>2013</v>
      </c>
      <c r="F326" s="27" t="s">
        <v>1699</v>
      </c>
      <c r="G326" s="143">
        <v>2014</v>
      </c>
      <c r="H326" s="7"/>
    </row>
    <row r="327" spans="1:19" x14ac:dyDescent="0.25">
      <c r="A327" s="17" t="s">
        <v>329</v>
      </c>
      <c r="B327" s="17" t="s">
        <v>206</v>
      </c>
      <c r="C327" s="17" t="s">
        <v>17</v>
      </c>
      <c r="D327" s="18">
        <v>2001</v>
      </c>
      <c r="E327" s="18">
        <v>2010</v>
      </c>
      <c r="F327" s="27" t="s">
        <v>1699</v>
      </c>
      <c r="G327" s="18">
        <v>663.2</v>
      </c>
      <c r="H327" s="7"/>
    </row>
    <row r="328" spans="1:19" x14ac:dyDescent="0.25">
      <c r="A328" s="30" t="s">
        <v>329</v>
      </c>
      <c r="B328" s="30" t="s">
        <v>105</v>
      </c>
      <c r="C328" s="30"/>
      <c r="D328" s="22">
        <v>2025</v>
      </c>
      <c r="E328" s="22"/>
      <c r="F328" s="31" t="s">
        <v>442</v>
      </c>
      <c r="G328" s="22"/>
      <c r="H328" s="7"/>
    </row>
    <row r="329" spans="1:19" x14ac:dyDescent="0.25">
      <c r="A329" s="17" t="s">
        <v>1424</v>
      </c>
      <c r="B329" s="17" t="s">
        <v>33</v>
      </c>
      <c r="C329" s="64" t="s">
        <v>36</v>
      </c>
      <c r="D329" s="18">
        <v>2011</v>
      </c>
      <c r="E329" s="18">
        <v>2015</v>
      </c>
      <c r="F329" s="27" t="s">
        <v>1699</v>
      </c>
      <c r="G329" s="18">
        <v>278.375</v>
      </c>
      <c r="H329" s="7"/>
    </row>
    <row r="330" spans="1:19" x14ac:dyDescent="0.25">
      <c r="A330" s="17" t="s">
        <v>1425</v>
      </c>
      <c r="B330" s="17" t="s">
        <v>92</v>
      </c>
      <c r="C330" s="17" t="s">
        <v>17</v>
      </c>
      <c r="D330" s="18">
        <v>2000</v>
      </c>
      <c r="E330" s="18">
        <v>2023</v>
      </c>
      <c r="F330" s="27" t="s">
        <v>1699</v>
      </c>
      <c r="G330" s="18">
        <v>1095.5</v>
      </c>
      <c r="H330" s="7"/>
    </row>
    <row r="331" spans="1:19" x14ac:dyDescent="0.25">
      <c r="A331" s="17" t="s">
        <v>1426</v>
      </c>
      <c r="B331" s="17" t="s">
        <v>47</v>
      </c>
      <c r="C331" s="17" t="s">
        <v>27</v>
      </c>
      <c r="D331" s="18">
        <v>2000</v>
      </c>
      <c r="E331" s="18">
        <v>2011</v>
      </c>
      <c r="F331" s="27" t="s">
        <v>1699</v>
      </c>
      <c r="G331" s="18">
        <v>1234.77</v>
      </c>
      <c r="H331" s="7"/>
    </row>
    <row r="332" spans="1:19" x14ac:dyDescent="0.25">
      <c r="A332" s="30" t="s">
        <v>330</v>
      </c>
      <c r="B332" s="30" t="s">
        <v>331</v>
      </c>
      <c r="C332" s="30"/>
      <c r="D332" s="22">
        <v>2005</v>
      </c>
      <c r="E332" s="22"/>
      <c r="F332" s="20" t="s">
        <v>442</v>
      </c>
      <c r="G332" s="22"/>
      <c r="H332" s="7"/>
    </row>
    <row r="333" spans="1:19" x14ac:dyDescent="0.25">
      <c r="A333" s="17" t="s">
        <v>1427</v>
      </c>
      <c r="B333" s="17" t="s">
        <v>1428</v>
      </c>
      <c r="C333" s="17" t="s">
        <v>17</v>
      </c>
      <c r="D333" s="18">
        <v>2001</v>
      </c>
      <c r="E333" s="18">
        <v>2005</v>
      </c>
      <c r="F333" s="27" t="s">
        <v>1699</v>
      </c>
      <c r="G333" s="18">
        <v>715.80499999999995</v>
      </c>
      <c r="H333" s="7"/>
      <c r="R333" s="5"/>
      <c r="S333" s="13"/>
    </row>
    <row r="334" spans="1:19" x14ac:dyDescent="0.25">
      <c r="A334" s="17" t="s">
        <v>1429</v>
      </c>
      <c r="B334" s="17" t="s">
        <v>274</v>
      </c>
      <c r="C334" s="17" t="s">
        <v>27</v>
      </c>
      <c r="D334" s="18">
        <v>2011</v>
      </c>
      <c r="E334" s="18">
        <v>2023</v>
      </c>
      <c r="F334" s="27" t="s">
        <v>1699</v>
      </c>
      <c r="G334" s="18">
        <v>512.26499999999999</v>
      </c>
      <c r="H334" s="7"/>
    </row>
    <row r="335" spans="1:19" x14ac:dyDescent="0.25">
      <c r="A335" s="17" t="s">
        <v>332</v>
      </c>
      <c r="B335" s="17" t="s">
        <v>333</v>
      </c>
      <c r="C335" s="17" t="s">
        <v>43</v>
      </c>
      <c r="D335" s="18">
        <v>2005</v>
      </c>
      <c r="E335" s="18">
        <v>2025</v>
      </c>
      <c r="F335" s="79" t="s">
        <v>1699</v>
      </c>
      <c r="G335" s="18">
        <v>2091.3850000000002</v>
      </c>
      <c r="H335" s="7"/>
    </row>
    <row r="336" spans="1:19" x14ac:dyDescent="0.25">
      <c r="A336" s="30" t="s">
        <v>1430</v>
      </c>
      <c r="B336" s="30" t="s">
        <v>1431</v>
      </c>
      <c r="C336" s="30"/>
      <c r="D336" s="22">
        <v>2011</v>
      </c>
      <c r="E336" s="22"/>
      <c r="F336" s="125" t="s">
        <v>442</v>
      </c>
      <c r="G336" s="22"/>
      <c r="H336" s="7"/>
    </row>
    <row r="337" spans="1:8" x14ac:dyDescent="0.25">
      <c r="A337" s="17" t="s">
        <v>1432</v>
      </c>
      <c r="B337" s="17" t="s">
        <v>92</v>
      </c>
      <c r="C337" s="17" t="s">
        <v>6</v>
      </c>
      <c r="D337" s="18">
        <v>2000</v>
      </c>
      <c r="E337" s="18">
        <v>2007</v>
      </c>
      <c r="F337" s="27" t="s">
        <v>1699</v>
      </c>
      <c r="G337" s="18">
        <v>257.39999999999998</v>
      </c>
      <c r="H337" s="7"/>
    </row>
    <row r="338" spans="1:8" ht="15" customHeight="1" x14ac:dyDescent="0.25">
      <c r="A338" s="17" t="s">
        <v>1433</v>
      </c>
      <c r="B338" s="17" t="s">
        <v>80</v>
      </c>
      <c r="C338" s="17" t="s">
        <v>27</v>
      </c>
      <c r="D338" s="18">
        <v>2000</v>
      </c>
      <c r="E338" s="18">
        <v>2004</v>
      </c>
      <c r="F338" s="27" t="s">
        <v>1699</v>
      </c>
      <c r="G338" s="18">
        <v>405.38</v>
      </c>
      <c r="H338" s="7"/>
    </row>
    <row r="339" spans="1:8" x14ac:dyDescent="0.25">
      <c r="A339" s="17" t="s">
        <v>825</v>
      </c>
      <c r="B339" s="17" t="s">
        <v>826</v>
      </c>
      <c r="C339" s="17" t="s">
        <v>17</v>
      </c>
      <c r="D339" s="18">
        <v>2011</v>
      </c>
      <c r="E339" s="18">
        <v>2014</v>
      </c>
      <c r="F339" s="27" t="s">
        <v>1699</v>
      </c>
      <c r="G339" s="18">
        <v>815.92</v>
      </c>
      <c r="H339" s="7"/>
    </row>
    <row r="340" spans="1:8" x14ac:dyDescent="0.25">
      <c r="A340" s="17" t="s">
        <v>1434</v>
      </c>
      <c r="B340" s="17" t="s">
        <v>1435</v>
      </c>
      <c r="C340" s="17" t="s">
        <v>28</v>
      </c>
      <c r="D340" s="18">
        <v>2016</v>
      </c>
      <c r="E340" s="18">
        <v>2016</v>
      </c>
      <c r="F340" s="27" t="s">
        <v>1699</v>
      </c>
      <c r="G340" s="18">
        <v>34</v>
      </c>
      <c r="H340" s="7"/>
    </row>
    <row r="341" spans="1:8" x14ac:dyDescent="0.25">
      <c r="A341" s="17" t="s">
        <v>1436</v>
      </c>
      <c r="B341" s="17" t="s">
        <v>72</v>
      </c>
      <c r="C341" s="17" t="s">
        <v>9</v>
      </c>
      <c r="D341" s="18">
        <v>2001</v>
      </c>
      <c r="E341" s="18">
        <v>2004</v>
      </c>
      <c r="F341" s="27" t="s">
        <v>1699</v>
      </c>
      <c r="G341" s="18">
        <v>822.31</v>
      </c>
      <c r="H341" s="7"/>
    </row>
    <row r="342" spans="1:8" x14ac:dyDescent="0.25">
      <c r="A342" s="17" t="s">
        <v>1437</v>
      </c>
      <c r="B342" s="17" t="s">
        <v>834</v>
      </c>
      <c r="C342" s="17" t="s">
        <v>28</v>
      </c>
      <c r="D342" s="18">
        <v>2002</v>
      </c>
      <c r="E342" s="18">
        <v>2002</v>
      </c>
      <c r="F342" s="19" t="s">
        <v>1699</v>
      </c>
      <c r="G342" s="18">
        <v>30</v>
      </c>
      <c r="H342" s="7"/>
    </row>
    <row r="343" spans="1:8" x14ac:dyDescent="0.25">
      <c r="A343" s="139" t="s">
        <v>1438</v>
      </c>
      <c r="B343" s="139" t="s">
        <v>109</v>
      </c>
      <c r="C343" s="17" t="s">
        <v>6</v>
      </c>
      <c r="D343" s="143">
        <v>2000</v>
      </c>
      <c r="E343" s="143">
        <v>2009</v>
      </c>
      <c r="F343" s="27" t="s">
        <v>1699</v>
      </c>
      <c r="G343" s="143">
        <v>192.96</v>
      </c>
      <c r="H343" s="7"/>
    </row>
    <row r="344" spans="1:8" x14ac:dyDescent="0.25">
      <c r="A344" s="17" t="s">
        <v>1439</v>
      </c>
      <c r="B344" s="17" t="s">
        <v>1440</v>
      </c>
      <c r="C344" s="64" t="s">
        <v>36</v>
      </c>
      <c r="D344" s="18">
        <v>2000</v>
      </c>
      <c r="E344" s="18">
        <v>2005</v>
      </c>
      <c r="F344" s="27" t="s">
        <v>1699</v>
      </c>
      <c r="G344" s="18">
        <v>111.44</v>
      </c>
      <c r="H344" s="7"/>
    </row>
    <row r="345" spans="1:8" x14ac:dyDescent="0.25">
      <c r="A345" s="17" t="s">
        <v>1441</v>
      </c>
      <c r="B345" s="17" t="s">
        <v>558</v>
      </c>
      <c r="C345" s="17" t="s">
        <v>28</v>
      </c>
      <c r="D345" s="18">
        <v>2015</v>
      </c>
      <c r="E345" s="18">
        <v>2015</v>
      </c>
      <c r="F345" s="27" t="s">
        <v>1699</v>
      </c>
      <c r="G345" s="18">
        <v>37</v>
      </c>
      <c r="H345" s="7"/>
    </row>
    <row r="346" spans="1:8" x14ac:dyDescent="0.25">
      <c r="A346" s="17" t="s">
        <v>1442</v>
      </c>
      <c r="B346" s="17" t="s">
        <v>111</v>
      </c>
      <c r="C346" s="17" t="s">
        <v>43</v>
      </c>
      <c r="D346" s="18">
        <v>2003</v>
      </c>
      <c r="E346" s="18">
        <v>2018</v>
      </c>
      <c r="F346" s="27" t="s">
        <v>1699</v>
      </c>
      <c r="G346" s="18">
        <v>3748.34</v>
      </c>
      <c r="H346" s="7"/>
    </row>
    <row r="347" spans="1:8" x14ac:dyDescent="0.25">
      <c r="A347" s="17" t="s">
        <v>1443</v>
      </c>
      <c r="B347" s="17" t="s">
        <v>1444</v>
      </c>
      <c r="C347" s="17" t="s">
        <v>31</v>
      </c>
      <c r="D347" s="18">
        <v>2005</v>
      </c>
      <c r="E347" s="18">
        <v>2006</v>
      </c>
      <c r="F347" s="27" t="s">
        <v>1699</v>
      </c>
      <c r="G347" s="18">
        <v>50.97</v>
      </c>
      <c r="H347" s="7"/>
    </row>
    <row r="348" spans="1:8" x14ac:dyDescent="0.25">
      <c r="A348" s="139" t="s">
        <v>1445</v>
      </c>
      <c r="B348" s="139" t="s">
        <v>822</v>
      </c>
      <c r="C348" s="17" t="s">
        <v>17</v>
      </c>
      <c r="D348" s="143">
        <v>2002</v>
      </c>
      <c r="E348" s="143">
        <v>2005</v>
      </c>
      <c r="F348" s="27" t="s">
        <v>1699</v>
      </c>
      <c r="G348" s="143">
        <v>993.04</v>
      </c>
      <c r="H348" s="7"/>
    </row>
    <row r="349" spans="1:8" x14ac:dyDescent="0.25">
      <c r="A349" s="17" t="s">
        <v>1446</v>
      </c>
      <c r="B349" s="17" t="s">
        <v>1396</v>
      </c>
      <c r="C349" s="17" t="s">
        <v>24</v>
      </c>
      <c r="D349" s="18">
        <v>2005</v>
      </c>
      <c r="E349" s="18">
        <v>2005</v>
      </c>
      <c r="F349" s="27" t="s">
        <v>1699</v>
      </c>
      <c r="G349" s="18">
        <v>31.54</v>
      </c>
      <c r="H349" s="7"/>
    </row>
    <row r="350" spans="1:8" x14ac:dyDescent="0.25">
      <c r="A350" s="17" t="s">
        <v>1348</v>
      </c>
      <c r="B350" s="17" t="s">
        <v>558</v>
      </c>
      <c r="C350" s="17" t="s">
        <v>28</v>
      </c>
      <c r="D350" s="18">
        <v>2008</v>
      </c>
      <c r="E350" s="18">
        <v>2009</v>
      </c>
      <c r="F350" s="27" t="s">
        <v>1699</v>
      </c>
      <c r="G350" s="18">
        <v>48.79</v>
      </c>
      <c r="H350" s="7"/>
    </row>
    <row r="351" spans="1:8" x14ac:dyDescent="0.25">
      <c r="A351" s="30" t="s">
        <v>334</v>
      </c>
      <c r="B351" s="30" t="s">
        <v>40</v>
      </c>
      <c r="C351" s="30"/>
      <c r="D351" s="22">
        <v>2000</v>
      </c>
      <c r="E351" s="22"/>
      <c r="F351" s="20" t="s">
        <v>442</v>
      </c>
      <c r="G351" s="22"/>
      <c r="H351" s="7"/>
    </row>
    <row r="352" spans="1:8" x14ac:dyDescent="0.25">
      <c r="A352" s="17" t="s">
        <v>1447</v>
      </c>
      <c r="B352" s="17" t="s">
        <v>1448</v>
      </c>
      <c r="C352" s="17" t="s">
        <v>27</v>
      </c>
      <c r="D352" s="18">
        <v>2000</v>
      </c>
      <c r="E352" s="18">
        <v>2006</v>
      </c>
      <c r="F352" s="27" t="s">
        <v>1699</v>
      </c>
      <c r="G352" s="18">
        <v>367.76</v>
      </c>
      <c r="H352" s="7"/>
    </row>
    <row r="353" spans="1:8" x14ac:dyDescent="0.25">
      <c r="A353" s="17" t="s">
        <v>689</v>
      </c>
      <c r="B353" s="17" t="s">
        <v>64</v>
      </c>
      <c r="C353" s="64" t="s">
        <v>36</v>
      </c>
      <c r="D353" s="18">
        <v>2006</v>
      </c>
      <c r="E353" s="18">
        <v>2008</v>
      </c>
      <c r="F353" s="27" t="s">
        <v>1699</v>
      </c>
      <c r="G353" s="18">
        <v>139.04</v>
      </c>
      <c r="H353" s="7"/>
    </row>
    <row r="354" spans="1:8" x14ac:dyDescent="0.25">
      <c r="A354" s="30" t="s">
        <v>335</v>
      </c>
      <c r="B354" s="30" t="s">
        <v>64</v>
      </c>
      <c r="C354" s="30"/>
      <c r="D354" s="22">
        <v>2013</v>
      </c>
      <c r="E354" s="22"/>
      <c r="F354" s="20" t="s">
        <v>442</v>
      </c>
      <c r="G354" s="22"/>
      <c r="H354" s="7"/>
    </row>
    <row r="355" spans="1:8" x14ac:dyDescent="0.25">
      <c r="A355" s="17" t="s">
        <v>1449</v>
      </c>
      <c r="B355" s="17" t="s">
        <v>99</v>
      </c>
      <c r="C355" s="17" t="s">
        <v>31</v>
      </c>
      <c r="D355" s="18">
        <v>2013</v>
      </c>
      <c r="E355" s="18">
        <v>2013</v>
      </c>
      <c r="F355" s="27" t="s">
        <v>1699</v>
      </c>
      <c r="G355" s="18">
        <v>63.55</v>
      </c>
      <c r="H355" s="7"/>
    </row>
    <row r="356" spans="1:8" x14ac:dyDescent="0.25">
      <c r="A356" s="17" t="s">
        <v>1450</v>
      </c>
      <c r="B356" s="17" t="s">
        <v>74</v>
      </c>
      <c r="C356" s="17" t="s">
        <v>6</v>
      </c>
      <c r="D356" s="18">
        <v>2014</v>
      </c>
      <c r="E356" s="18">
        <v>2020</v>
      </c>
      <c r="F356" s="27" t="s">
        <v>1699</v>
      </c>
      <c r="G356" s="18">
        <v>172.67</v>
      </c>
      <c r="H356" s="7"/>
    </row>
    <row r="357" spans="1:8" x14ac:dyDescent="0.25">
      <c r="A357" s="30" t="s">
        <v>336</v>
      </c>
      <c r="B357" s="30" t="s">
        <v>62</v>
      </c>
      <c r="C357" s="30"/>
      <c r="D357" s="22">
        <v>2015</v>
      </c>
      <c r="E357" s="22"/>
      <c r="F357" s="20" t="s">
        <v>442</v>
      </c>
      <c r="G357" s="22"/>
      <c r="H357" s="7"/>
    </row>
    <row r="358" spans="1:8" x14ac:dyDescent="0.25">
      <c r="A358" s="17" t="s">
        <v>1451</v>
      </c>
      <c r="B358" s="17" t="s">
        <v>651</v>
      </c>
      <c r="C358" s="17" t="s">
        <v>28</v>
      </c>
      <c r="D358" s="18">
        <v>2000</v>
      </c>
      <c r="E358" s="18">
        <v>2002</v>
      </c>
      <c r="F358" s="19" t="s">
        <v>1699</v>
      </c>
      <c r="G358" s="18">
        <v>18.62</v>
      </c>
      <c r="H358" s="7"/>
    </row>
    <row r="359" spans="1:8" x14ac:dyDescent="0.25">
      <c r="A359" s="17" t="s">
        <v>1452</v>
      </c>
      <c r="B359" s="17" t="s">
        <v>74</v>
      </c>
      <c r="C359" s="17" t="s">
        <v>17</v>
      </c>
      <c r="D359" s="18">
        <v>2000</v>
      </c>
      <c r="E359" s="18">
        <v>2005</v>
      </c>
      <c r="F359" s="27" t="s">
        <v>1699</v>
      </c>
      <c r="G359" s="18">
        <v>464.03</v>
      </c>
      <c r="H359" s="7"/>
    </row>
    <row r="360" spans="1:8" x14ac:dyDescent="0.25">
      <c r="A360" s="17" t="s">
        <v>1453</v>
      </c>
      <c r="B360" s="17" t="s">
        <v>212</v>
      </c>
      <c r="C360" s="64" t="s">
        <v>36</v>
      </c>
      <c r="D360" s="18">
        <v>2005</v>
      </c>
      <c r="E360" s="18">
        <v>2006</v>
      </c>
      <c r="F360" s="27" t="s">
        <v>1699</v>
      </c>
      <c r="G360" s="18">
        <v>103.06</v>
      </c>
      <c r="H360" s="7"/>
    </row>
    <row r="361" spans="1:8" x14ac:dyDescent="0.25">
      <c r="A361" s="17" t="s">
        <v>1454</v>
      </c>
      <c r="B361" s="17" t="s">
        <v>1036</v>
      </c>
      <c r="C361" s="64" t="s">
        <v>36</v>
      </c>
      <c r="D361" s="18">
        <v>2014</v>
      </c>
      <c r="E361" s="18">
        <v>2015</v>
      </c>
      <c r="F361" s="27" t="s">
        <v>1699</v>
      </c>
      <c r="G361" s="18">
        <v>85.375</v>
      </c>
      <c r="H361" s="7"/>
    </row>
    <row r="362" spans="1:8" x14ac:dyDescent="0.25">
      <c r="A362" s="17" t="s">
        <v>1455</v>
      </c>
      <c r="B362" s="17" t="s">
        <v>523</v>
      </c>
      <c r="C362" s="17" t="s">
        <v>43</v>
      </c>
      <c r="D362" s="18">
        <v>2000</v>
      </c>
      <c r="E362" s="18">
        <v>2004</v>
      </c>
      <c r="F362" s="27" t="s">
        <v>1699</v>
      </c>
      <c r="G362" s="18">
        <v>1022.84</v>
      </c>
      <c r="H362" s="7"/>
    </row>
    <row r="363" spans="1:8" x14ac:dyDescent="0.25">
      <c r="A363" s="17" t="s">
        <v>859</v>
      </c>
      <c r="B363" s="17" t="s">
        <v>1532</v>
      </c>
      <c r="C363" s="17"/>
      <c r="D363" s="18">
        <v>2025</v>
      </c>
      <c r="E363" s="18"/>
      <c r="F363" s="19" t="s">
        <v>442</v>
      </c>
      <c r="G363" s="18"/>
      <c r="H363" s="7"/>
    </row>
    <row r="364" spans="1:8" x14ac:dyDescent="0.25">
      <c r="A364" s="17" t="s">
        <v>1456</v>
      </c>
      <c r="B364" s="17" t="s">
        <v>1137</v>
      </c>
      <c r="C364" s="17" t="s">
        <v>6</v>
      </c>
      <c r="D364" s="18">
        <v>2000</v>
      </c>
      <c r="E364" s="18">
        <v>2024</v>
      </c>
      <c r="F364" s="27" t="s">
        <v>1699</v>
      </c>
      <c r="G364" s="18">
        <v>255.74</v>
      </c>
      <c r="H364" s="7"/>
    </row>
    <row r="365" spans="1:8" x14ac:dyDescent="0.25">
      <c r="A365" s="17" t="s">
        <v>862</v>
      </c>
      <c r="B365" s="17" t="s">
        <v>414</v>
      </c>
      <c r="C365" s="17" t="s">
        <v>28</v>
      </c>
      <c r="D365" s="18">
        <v>2010</v>
      </c>
      <c r="E365" s="18">
        <v>2010</v>
      </c>
      <c r="F365" s="19" t="s">
        <v>1699</v>
      </c>
      <c r="G365" s="18">
        <v>30</v>
      </c>
      <c r="H365" s="7"/>
    </row>
    <row r="366" spans="1:8" x14ac:dyDescent="0.25">
      <c r="A366" s="17" t="s">
        <v>1457</v>
      </c>
      <c r="B366" s="17" t="s">
        <v>72</v>
      </c>
      <c r="C366" s="17" t="s">
        <v>28</v>
      </c>
      <c r="D366" s="18">
        <v>2007</v>
      </c>
      <c r="E366" s="18">
        <v>2009</v>
      </c>
      <c r="F366" s="27" t="s">
        <v>1699</v>
      </c>
      <c r="G366" s="18">
        <v>32</v>
      </c>
      <c r="H366" s="7"/>
    </row>
    <row r="367" spans="1:8" x14ac:dyDescent="0.25">
      <c r="A367" s="17" t="s">
        <v>1458</v>
      </c>
      <c r="B367" s="17" t="s">
        <v>40</v>
      </c>
      <c r="C367" s="64" t="s">
        <v>36</v>
      </c>
      <c r="D367" s="18">
        <v>2012</v>
      </c>
      <c r="E367" s="18">
        <v>2013</v>
      </c>
      <c r="F367" s="27" t="s">
        <v>1699</v>
      </c>
      <c r="G367" s="18">
        <v>170.98</v>
      </c>
      <c r="H367" s="7"/>
    </row>
    <row r="368" spans="1:8" x14ac:dyDescent="0.25">
      <c r="A368" s="17" t="s">
        <v>361</v>
      </c>
      <c r="B368" s="17" t="s">
        <v>1229</v>
      </c>
      <c r="C368" s="17" t="s">
        <v>9</v>
      </c>
      <c r="D368" s="18">
        <v>2010</v>
      </c>
      <c r="E368" s="18">
        <v>2014</v>
      </c>
      <c r="F368" s="27" t="s">
        <v>1699</v>
      </c>
      <c r="G368" s="18">
        <v>808.125</v>
      </c>
      <c r="H368" s="7"/>
    </row>
    <row r="369" spans="1:8" x14ac:dyDescent="0.25">
      <c r="A369" s="30" t="s">
        <v>337</v>
      </c>
      <c r="B369" s="30" t="s">
        <v>72</v>
      </c>
      <c r="C369" s="30"/>
      <c r="D369" s="22">
        <v>2000</v>
      </c>
      <c r="E369" s="22"/>
      <c r="F369" s="20" t="s">
        <v>442</v>
      </c>
      <c r="G369" s="22"/>
      <c r="H369" s="7"/>
    </row>
    <row r="370" spans="1:8" x14ac:dyDescent="0.25">
      <c r="A370" s="30" t="s">
        <v>337</v>
      </c>
      <c r="B370" s="30" t="s">
        <v>16</v>
      </c>
      <c r="C370" s="30"/>
      <c r="D370" s="22">
        <v>2003</v>
      </c>
      <c r="E370" s="22"/>
      <c r="F370" s="20" t="s">
        <v>442</v>
      </c>
      <c r="G370" s="22"/>
      <c r="H370" s="7"/>
    </row>
    <row r="371" spans="1:8" x14ac:dyDescent="0.25">
      <c r="A371" s="139" t="s">
        <v>1459</v>
      </c>
      <c r="B371" s="139" t="s">
        <v>1135</v>
      </c>
      <c r="C371" s="17" t="s">
        <v>17</v>
      </c>
      <c r="D371" s="143">
        <v>2002</v>
      </c>
      <c r="E371" s="143">
        <v>2007</v>
      </c>
      <c r="F371" s="27" t="s">
        <v>1699</v>
      </c>
      <c r="G371" s="143">
        <v>461.94</v>
      </c>
      <c r="H371" s="7"/>
    </row>
    <row r="372" spans="1:8" x14ac:dyDescent="0.25">
      <c r="A372" s="17" t="s">
        <v>1460</v>
      </c>
      <c r="B372" s="17" t="s">
        <v>201</v>
      </c>
      <c r="C372" s="17" t="s">
        <v>6</v>
      </c>
      <c r="D372" s="18">
        <v>2000</v>
      </c>
      <c r="E372" s="18">
        <v>2021</v>
      </c>
      <c r="F372" s="27" t="s">
        <v>1699</v>
      </c>
      <c r="G372" s="18">
        <v>267.37</v>
      </c>
      <c r="H372" s="7"/>
    </row>
    <row r="373" spans="1:8" x14ac:dyDescent="0.25">
      <c r="A373" s="17" t="s">
        <v>1460</v>
      </c>
      <c r="B373" s="17" t="s">
        <v>164</v>
      </c>
      <c r="C373" s="64" t="s">
        <v>36</v>
      </c>
      <c r="D373" s="18">
        <v>2000</v>
      </c>
      <c r="E373" s="18">
        <v>2012</v>
      </c>
      <c r="F373" s="27" t="s">
        <v>1699</v>
      </c>
      <c r="G373" s="18">
        <v>145.86000000000001</v>
      </c>
      <c r="H373" s="7"/>
    </row>
    <row r="374" spans="1:8" x14ac:dyDescent="0.25">
      <c r="A374" s="139" t="s">
        <v>1461</v>
      </c>
      <c r="B374" s="139" t="s">
        <v>19</v>
      </c>
      <c r="C374" s="17" t="s">
        <v>27</v>
      </c>
      <c r="D374" s="143">
        <v>2000</v>
      </c>
      <c r="E374" s="143">
        <v>2001</v>
      </c>
      <c r="F374" s="27" t="s">
        <v>1699</v>
      </c>
      <c r="G374" s="143">
        <v>12.76</v>
      </c>
      <c r="H374" s="7"/>
    </row>
    <row r="375" spans="1:8" x14ac:dyDescent="0.25">
      <c r="A375" s="17" t="s">
        <v>1462</v>
      </c>
      <c r="B375" s="17" t="s">
        <v>758</v>
      </c>
      <c r="C375" s="17" t="s">
        <v>17</v>
      </c>
      <c r="D375" s="18">
        <v>2000</v>
      </c>
      <c r="E375" s="18">
        <v>2007</v>
      </c>
      <c r="F375" s="27" t="s">
        <v>1699</v>
      </c>
      <c r="G375" s="18">
        <v>938.89499999999998</v>
      </c>
      <c r="H375" s="7"/>
    </row>
    <row r="376" spans="1:8" x14ac:dyDescent="0.25">
      <c r="A376" s="17" t="s">
        <v>1463</v>
      </c>
      <c r="B376" s="17" t="s">
        <v>479</v>
      </c>
      <c r="C376" s="17" t="s">
        <v>28</v>
      </c>
      <c r="D376" s="18">
        <v>2010</v>
      </c>
      <c r="E376" s="18">
        <v>2011</v>
      </c>
      <c r="F376" s="27" t="s">
        <v>1699</v>
      </c>
      <c r="G376" s="18">
        <v>41.92</v>
      </c>
      <c r="H376" s="7"/>
    </row>
    <row r="377" spans="1:8" x14ac:dyDescent="0.25">
      <c r="A377" s="17" t="s">
        <v>1464</v>
      </c>
      <c r="B377" s="17" t="s">
        <v>42</v>
      </c>
      <c r="C377" s="17" t="s">
        <v>28</v>
      </c>
      <c r="D377" s="18">
        <v>2005</v>
      </c>
      <c r="E377" s="18">
        <v>2005</v>
      </c>
      <c r="F377" s="27" t="s">
        <v>1699</v>
      </c>
      <c r="G377" s="18">
        <v>18.75</v>
      </c>
      <c r="H377" s="7"/>
    </row>
    <row r="378" spans="1:8" x14ac:dyDescent="0.25">
      <c r="A378" s="17" t="s">
        <v>1465</v>
      </c>
      <c r="B378" s="17" t="s">
        <v>268</v>
      </c>
      <c r="C378" s="17" t="s">
        <v>28</v>
      </c>
      <c r="D378" s="18">
        <v>2015</v>
      </c>
      <c r="E378" s="18">
        <v>2015</v>
      </c>
      <c r="F378" s="27" t="s">
        <v>1699</v>
      </c>
      <c r="G378" s="18">
        <v>40.585000000000001</v>
      </c>
      <c r="H378" s="7"/>
    </row>
    <row r="379" spans="1:8" x14ac:dyDescent="0.25">
      <c r="A379" s="17" t="s">
        <v>1466</v>
      </c>
      <c r="B379" s="17" t="s">
        <v>264</v>
      </c>
      <c r="C379" s="17" t="s">
        <v>6</v>
      </c>
      <c r="D379" s="18">
        <v>2006</v>
      </c>
      <c r="E379" s="18">
        <v>2007</v>
      </c>
      <c r="F379" s="27" t="s">
        <v>1699</v>
      </c>
      <c r="G379" s="18">
        <v>235.49</v>
      </c>
      <c r="H379" s="7"/>
    </row>
    <row r="380" spans="1:8" x14ac:dyDescent="0.25">
      <c r="A380" s="17" t="s">
        <v>1467</v>
      </c>
      <c r="B380" s="17" t="s">
        <v>274</v>
      </c>
      <c r="C380" s="17" t="s">
        <v>17</v>
      </c>
      <c r="D380" s="18">
        <v>2000</v>
      </c>
      <c r="E380" s="18">
        <v>2005</v>
      </c>
      <c r="F380" s="27" t="s">
        <v>1699</v>
      </c>
      <c r="G380" s="18">
        <v>731.47500000000002</v>
      </c>
      <c r="H380" s="7"/>
    </row>
    <row r="381" spans="1:8" x14ac:dyDescent="0.25">
      <c r="A381" s="17" t="s">
        <v>144</v>
      </c>
      <c r="B381" s="17" t="s">
        <v>322</v>
      </c>
      <c r="C381" s="17" t="s">
        <v>6</v>
      </c>
      <c r="D381" s="18">
        <v>2003</v>
      </c>
      <c r="E381" s="18">
        <v>2004</v>
      </c>
      <c r="F381" s="27" t="s">
        <v>1699</v>
      </c>
      <c r="G381" s="18">
        <v>446.02</v>
      </c>
      <c r="H381" s="7"/>
    </row>
    <row r="382" spans="1:8" x14ac:dyDescent="0.25">
      <c r="A382" s="17" t="s">
        <v>1468</v>
      </c>
      <c r="B382" s="17" t="s">
        <v>1469</v>
      </c>
      <c r="C382" s="17" t="s">
        <v>6</v>
      </c>
      <c r="D382" s="18">
        <v>2014</v>
      </c>
      <c r="E382" s="18">
        <v>2022</v>
      </c>
      <c r="F382" s="27" t="s">
        <v>1699</v>
      </c>
      <c r="G382" s="18">
        <v>180</v>
      </c>
      <c r="H382" s="7"/>
    </row>
    <row r="383" spans="1:8" x14ac:dyDescent="0.25">
      <c r="A383" s="17" t="s">
        <v>1470</v>
      </c>
      <c r="B383" s="17" t="s">
        <v>94</v>
      </c>
      <c r="C383" s="17" t="s">
        <v>6</v>
      </c>
      <c r="D383" s="18">
        <v>2000</v>
      </c>
      <c r="E383" s="18">
        <v>2003</v>
      </c>
      <c r="F383" s="27" t="s">
        <v>1699</v>
      </c>
      <c r="G383" s="18">
        <v>207</v>
      </c>
      <c r="H383" s="7"/>
    </row>
    <row r="384" spans="1:8" x14ac:dyDescent="0.25">
      <c r="A384" s="17" t="s">
        <v>1470</v>
      </c>
      <c r="B384" s="17" t="s">
        <v>72</v>
      </c>
      <c r="C384" s="17" t="s">
        <v>17</v>
      </c>
      <c r="D384" s="18">
        <v>2001</v>
      </c>
      <c r="E384" s="18">
        <v>2010</v>
      </c>
      <c r="F384" s="27" t="s">
        <v>1699</v>
      </c>
      <c r="G384" s="18">
        <v>800.52</v>
      </c>
      <c r="H384" s="7"/>
    </row>
    <row r="385" spans="1:8" x14ac:dyDescent="0.25">
      <c r="A385" s="17" t="s">
        <v>1471</v>
      </c>
      <c r="B385" s="17" t="s">
        <v>146</v>
      </c>
      <c r="C385" s="17" t="s">
        <v>28</v>
      </c>
      <c r="D385" s="18">
        <v>2015</v>
      </c>
      <c r="E385" s="18">
        <v>2015</v>
      </c>
      <c r="F385" s="27" t="s">
        <v>1699</v>
      </c>
      <c r="G385" s="18">
        <v>30</v>
      </c>
      <c r="H385" s="7"/>
    </row>
    <row r="386" spans="1:8" x14ac:dyDescent="0.25">
      <c r="A386" s="17" t="s">
        <v>1472</v>
      </c>
      <c r="B386" s="17" t="s">
        <v>227</v>
      </c>
      <c r="C386" s="17" t="s">
        <v>43</v>
      </c>
      <c r="D386" s="18">
        <v>2000</v>
      </c>
      <c r="E386" s="18">
        <v>2002</v>
      </c>
      <c r="F386" s="27" t="s">
        <v>1699</v>
      </c>
      <c r="G386" s="18">
        <v>919.45</v>
      </c>
      <c r="H386" s="7"/>
    </row>
    <row r="387" spans="1:8" x14ac:dyDescent="0.25">
      <c r="A387" s="17" t="s">
        <v>147</v>
      </c>
      <c r="B387" s="17" t="s">
        <v>49</v>
      </c>
      <c r="C387" s="17" t="s">
        <v>31</v>
      </c>
      <c r="D387" s="18">
        <v>2000</v>
      </c>
      <c r="E387" s="18">
        <v>2003</v>
      </c>
      <c r="F387" s="19" t="s">
        <v>1699</v>
      </c>
      <c r="G387" s="18">
        <v>53.92</v>
      </c>
      <c r="H387" s="7"/>
    </row>
    <row r="388" spans="1:8" x14ac:dyDescent="0.25">
      <c r="A388" s="139" t="s">
        <v>147</v>
      </c>
      <c r="B388" s="139" t="s">
        <v>92</v>
      </c>
      <c r="C388" s="17" t="s">
        <v>9</v>
      </c>
      <c r="D388" s="143">
        <v>2012</v>
      </c>
      <c r="E388" s="143">
        <v>2019</v>
      </c>
      <c r="F388" s="40" t="s">
        <v>1699</v>
      </c>
      <c r="G388" s="143">
        <v>2103.375</v>
      </c>
      <c r="H388" s="7"/>
    </row>
    <row r="389" spans="1:8" x14ac:dyDescent="0.25">
      <c r="A389" s="17" t="s">
        <v>1473</v>
      </c>
      <c r="B389" s="17" t="s">
        <v>731</v>
      </c>
      <c r="C389" s="64" t="s">
        <v>36</v>
      </c>
      <c r="D389" s="18">
        <v>2004</v>
      </c>
      <c r="E389" s="18">
        <v>2006</v>
      </c>
      <c r="F389" s="27" t="s">
        <v>1699</v>
      </c>
      <c r="G389" s="18">
        <v>81.459999999999994</v>
      </c>
      <c r="H389" s="7"/>
    </row>
    <row r="390" spans="1:8" x14ac:dyDescent="0.25">
      <c r="A390" s="30" t="s">
        <v>338</v>
      </c>
      <c r="B390" s="30" t="s">
        <v>339</v>
      </c>
      <c r="C390" s="30"/>
      <c r="D390" s="22">
        <v>2010</v>
      </c>
      <c r="E390" s="22"/>
      <c r="F390" s="20" t="s">
        <v>442</v>
      </c>
      <c r="G390" s="22"/>
      <c r="H390" s="7"/>
    </row>
    <row r="391" spans="1:8" x14ac:dyDescent="0.25">
      <c r="A391" s="17" t="s">
        <v>1474</v>
      </c>
      <c r="B391" s="17" t="s">
        <v>339</v>
      </c>
      <c r="C391" s="17" t="s">
        <v>28</v>
      </c>
      <c r="D391" s="18">
        <v>2000</v>
      </c>
      <c r="E391" s="18">
        <v>2001</v>
      </c>
      <c r="F391" s="19" t="s">
        <v>1699</v>
      </c>
      <c r="G391" s="18">
        <v>30.25</v>
      </c>
      <c r="H391" s="7"/>
    </row>
    <row r="392" spans="1:8" x14ac:dyDescent="0.25">
      <c r="A392" s="17" t="s">
        <v>1475</v>
      </c>
      <c r="B392" s="17" t="s">
        <v>278</v>
      </c>
      <c r="C392" s="17" t="s">
        <v>28</v>
      </c>
      <c r="D392" s="18">
        <v>2009</v>
      </c>
      <c r="E392" s="18">
        <v>2010</v>
      </c>
      <c r="F392" s="27" t="s">
        <v>1699</v>
      </c>
      <c r="G392" s="18">
        <v>33.299999999999997</v>
      </c>
      <c r="H392" s="7"/>
    </row>
    <row r="393" spans="1:8" x14ac:dyDescent="0.25">
      <c r="A393" s="30" t="s">
        <v>148</v>
      </c>
      <c r="B393" s="30" t="s">
        <v>340</v>
      </c>
      <c r="C393" s="30"/>
      <c r="D393" s="22">
        <v>2009</v>
      </c>
      <c r="E393" s="22"/>
      <c r="F393" s="20" t="s">
        <v>442</v>
      </c>
      <c r="G393" s="22"/>
      <c r="H393" s="7"/>
    </row>
    <row r="394" spans="1:8" x14ac:dyDescent="0.25">
      <c r="A394" s="17" t="s">
        <v>150</v>
      </c>
      <c r="B394" s="17" t="s">
        <v>341</v>
      </c>
      <c r="C394" s="17" t="s">
        <v>9</v>
      </c>
      <c r="D394" s="18">
        <v>2000</v>
      </c>
      <c r="E394" s="18">
        <v>2025</v>
      </c>
      <c r="F394" s="99" t="s">
        <v>1699</v>
      </c>
      <c r="G394" s="18">
        <v>3565.74</v>
      </c>
      <c r="H394" s="7"/>
    </row>
    <row r="395" spans="1:8" x14ac:dyDescent="0.25">
      <c r="A395" s="30" t="s">
        <v>342</v>
      </c>
      <c r="B395" s="30" t="s">
        <v>12</v>
      </c>
      <c r="C395" s="30"/>
      <c r="D395" s="22">
        <v>2020</v>
      </c>
      <c r="E395" s="22"/>
      <c r="F395" s="20" t="s">
        <v>442</v>
      </c>
      <c r="G395" s="22"/>
      <c r="H395" s="7"/>
    </row>
    <row r="396" spans="1:8" x14ac:dyDescent="0.25">
      <c r="A396" s="17" t="s">
        <v>1476</v>
      </c>
      <c r="B396" s="17" t="s">
        <v>1477</v>
      </c>
      <c r="C396" s="64" t="s">
        <v>36</v>
      </c>
      <c r="D396" s="18">
        <v>2009</v>
      </c>
      <c r="E396" s="18">
        <v>2010</v>
      </c>
      <c r="F396" s="27" t="s">
        <v>1699</v>
      </c>
      <c r="G396" s="18">
        <v>114.6</v>
      </c>
      <c r="H396" s="7"/>
    </row>
    <row r="397" spans="1:8" x14ac:dyDescent="0.25">
      <c r="A397" s="17" t="s">
        <v>1478</v>
      </c>
      <c r="B397" s="17" t="s">
        <v>164</v>
      </c>
      <c r="C397" s="64" t="s">
        <v>36</v>
      </c>
      <c r="D397" s="18">
        <v>2000</v>
      </c>
      <c r="E397" s="18">
        <v>2003</v>
      </c>
      <c r="F397" s="27" t="s">
        <v>1699</v>
      </c>
      <c r="G397" s="18">
        <v>117.96</v>
      </c>
      <c r="H397" s="7"/>
    </row>
    <row r="398" spans="1:8" x14ac:dyDescent="0.25">
      <c r="A398" s="30" t="s">
        <v>343</v>
      </c>
      <c r="B398" s="30" t="s">
        <v>308</v>
      </c>
      <c r="C398" s="30"/>
      <c r="D398" s="22">
        <v>2008</v>
      </c>
      <c r="E398" s="22"/>
      <c r="F398" s="20" t="s">
        <v>442</v>
      </c>
      <c r="G398" s="22"/>
      <c r="H398" s="7"/>
    </row>
    <row r="399" spans="1:8" x14ac:dyDescent="0.25">
      <c r="A399" s="17" t="s">
        <v>884</v>
      </c>
      <c r="B399" s="17" t="s">
        <v>109</v>
      </c>
      <c r="C399" s="17" t="s">
        <v>17</v>
      </c>
      <c r="D399" s="18">
        <v>2000</v>
      </c>
      <c r="E399" s="18">
        <v>2012</v>
      </c>
      <c r="F399" s="27" t="s">
        <v>1699</v>
      </c>
      <c r="G399" s="18">
        <v>963.20500000000004</v>
      </c>
      <c r="H399" s="7"/>
    </row>
    <row r="400" spans="1:8" x14ac:dyDescent="0.25">
      <c r="A400" s="17" t="s">
        <v>885</v>
      </c>
      <c r="B400" s="17" t="s">
        <v>72</v>
      </c>
      <c r="C400" s="17" t="s">
        <v>28</v>
      </c>
      <c r="D400" s="18">
        <v>2008</v>
      </c>
      <c r="E400" s="18">
        <v>2008</v>
      </c>
      <c r="F400" s="27" t="s">
        <v>1699</v>
      </c>
      <c r="G400" s="18">
        <v>44.44</v>
      </c>
      <c r="H400" s="7"/>
    </row>
    <row r="401" spans="1:18" x14ac:dyDescent="0.25">
      <c r="A401" s="17" t="s">
        <v>152</v>
      </c>
      <c r="B401" s="17" t="s">
        <v>1479</v>
      </c>
      <c r="C401" s="17" t="s">
        <v>6</v>
      </c>
      <c r="D401" s="18">
        <v>2005</v>
      </c>
      <c r="E401" s="18">
        <v>2006</v>
      </c>
      <c r="F401" s="27" t="s">
        <v>1699</v>
      </c>
      <c r="G401" s="18">
        <v>335.29</v>
      </c>
      <c r="H401" s="7"/>
    </row>
    <row r="402" spans="1:18" x14ac:dyDescent="0.25">
      <c r="A402" s="17" t="s">
        <v>152</v>
      </c>
      <c r="B402" s="17" t="s">
        <v>1480</v>
      </c>
      <c r="C402" s="17" t="s">
        <v>17</v>
      </c>
      <c r="D402" s="18">
        <v>2000</v>
      </c>
      <c r="E402" s="18">
        <v>2018</v>
      </c>
      <c r="F402" s="27" t="s">
        <v>1699</v>
      </c>
      <c r="G402" s="18">
        <v>1105.54</v>
      </c>
      <c r="H402" s="7"/>
    </row>
    <row r="403" spans="1:18" ht="15" customHeight="1" x14ac:dyDescent="0.25">
      <c r="A403" s="17" t="s">
        <v>1481</v>
      </c>
      <c r="B403" s="17" t="s">
        <v>72</v>
      </c>
      <c r="C403" s="17" t="s">
        <v>28</v>
      </c>
      <c r="D403" s="18">
        <v>2000</v>
      </c>
      <c r="E403" s="18">
        <v>2002</v>
      </c>
      <c r="F403" s="19" t="s">
        <v>1699</v>
      </c>
      <c r="G403" s="18">
        <v>23.32</v>
      </c>
      <c r="H403" s="7"/>
    </row>
    <row r="404" spans="1:18" ht="15" customHeight="1" x14ac:dyDescent="0.25">
      <c r="A404" s="30" t="s">
        <v>1714</v>
      </c>
      <c r="B404" s="30" t="s">
        <v>109</v>
      </c>
      <c r="C404" s="30"/>
      <c r="D404" s="22">
        <v>2025</v>
      </c>
      <c r="E404" s="22"/>
      <c r="F404" s="31" t="s">
        <v>442</v>
      </c>
      <c r="G404" s="22"/>
      <c r="H404" s="7"/>
    </row>
    <row r="405" spans="1:18" ht="15" customHeight="1" x14ac:dyDescent="0.25">
      <c r="A405" s="141" t="s">
        <v>344</v>
      </c>
      <c r="B405" s="141" t="s">
        <v>345</v>
      </c>
      <c r="C405" s="67"/>
      <c r="D405" s="145">
        <v>2021</v>
      </c>
      <c r="E405" s="145"/>
      <c r="F405" s="68" t="s">
        <v>442</v>
      </c>
      <c r="G405" s="145"/>
      <c r="H405" s="7"/>
    </row>
    <row r="406" spans="1:18" ht="15" customHeight="1" x14ac:dyDescent="0.25">
      <c r="A406" s="17" t="s">
        <v>1482</v>
      </c>
      <c r="B406" s="17" t="s">
        <v>111</v>
      </c>
      <c r="C406" s="17" t="s">
        <v>27</v>
      </c>
      <c r="D406" s="18">
        <v>2013</v>
      </c>
      <c r="E406" s="18">
        <v>2021</v>
      </c>
      <c r="F406" s="19" t="s">
        <v>1699</v>
      </c>
      <c r="G406" s="18">
        <v>404.59500000000003</v>
      </c>
      <c r="H406" s="7"/>
    </row>
    <row r="407" spans="1:18" ht="15" customHeight="1" x14ac:dyDescent="0.25">
      <c r="A407" s="17" t="s">
        <v>1483</v>
      </c>
      <c r="B407" s="17" t="s">
        <v>387</v>
      </c>
      <c r="C407" s="17" t="s">
        <v>31</v>
      </c>
      <c r="D407" s="18">
        <v>2002</v>
      </c>
      <c r="E407" s="18">
        <v>2003</v>
      </c>
      <c r="F407" s="27" t="s">
        <v>1699</v>
      </c>
      <c r="G407" s="18">
        <v>95.82</v>
      </c>
      <c r="H407" s="7"/>
    </row>
    <row r="408" spans="1:18" ht="15" customHeight="1" x14ac:dyDescent="0.25">
      <c r="A408" s="17" t="s">
        <v>1484</v>
      </c>
      <c r="B408" s="17" t="s">
        <v>164</v>
      </c>
      <c r="C408" s="17" t="s">
        <v>9</v>
      </c>
      <c r="D408" s="18">
        <v>2000</v>
      </c>
      <c r="E408" s="18">
        <v>2008</v>
      </c>
      <c r="F408" s="27" t="s">
        <v>1699</v>
      </c>
      <c r="G408" s="18">
        <v>1165.46</v>
      </c>
      <c r="H408" s="7"/>
      <c r="K408" s="6"/>
      <c r="L408" s="6"/>
    </row>
    <row r="409" spans="1:18" ht="15" customHeight="1" x14ac:dyDescent="0.25">
      <c r="A409" s="17" t="s">
        <v>1485</v>
      </c>
      <c r="B409" s="17" t="s">
        <v>12</v>
      </c>
      <c r="C409" s="17" t="s">
        <v>31</v>
      </c>
      <c r="D409" s="18">
        <v>2012</v>
      </c>
      <c r="E409" s="18">
        <v>2015</v>
      </c>
      <c r="F409" s="27" t="s">
        <v>1699</v>
      </c>
      <c r="G409" s="18">
        <v>103.22</v>
      </c>
      <c r="H409" s="7"/>
    </row>
    <row r="410" spans="1:18" ht="15" customHeight="1" x14ac:dyDescent="0.25">
      <c r="A410" s="17" t="s">
        <v>1486</v>
      </c>
      <c r="B410" s="17" t="s">
        <v>1487</v>
      </c>
      <c r="C410" s="17" t="s">
        <v>31</v>
      </c>
      <c r="D410" s="18">
        <v>2001</v>
      </c>
      <c r="E410" s="18">
        <v>2002</v>
      </c>
      <c r="F410" s="27" t="s">
        <v>1699</v>
      </c>
      <c r="G410" s="18">
        <v>100.8</v>
      </c>
      <c r="H410" s="7"/>
    </row>
    <row r="411" spans="1:18" ht="15" customHeight="1" x14ac:dyDescent="0.25">
      <c r="A411" s="17" t="s">
        <v>1488</v>
      </c>
      <c r="B411" s="17" t="s">
        <v>72</v>
      </c>
      <c r="C411" s="17" t="s">
        <v>27</v>
      </c>
      <c r="D411" s="18">
        <v>2002</v>
      </c>
      <c r="E411" s="18">
        <v>2005</v>
      </c>
      <c r="F411" s="27" t="s">
        <v>1699</v>
      </c>
      <c r="G411" s="18">
        <v>385.56</v>
      </c>
      <c r="H411" s="7"/>
    </row>
    <row r="412" spans="1:18" s="6" customFormat="1" ht="15" customHeight="1" x14ac:dyDescent="0.25">
      <c r="A412" s="140" t="s">
        <v>346</v>
      </c>
      <c r="B412" s="140" t="s">
        <v>164</v>
      </c>
      <c r="C412" s="30"/>
      <c r="D412" s="144">
        <v>2024</v>
      </c>
      <c r="E412" s="144"/>
      <c r="F412" s="31" t="s">
        <v>442</v>
      </c>
      <c r="G412" s="144"/>
      <c r="H412" s="69"/>
      <c r="K412" s="5"/>
      <c r="L412" s="5"/>
      <c r="R412" s="70"/>
    </row>
    <row r="413" spans="1:18" ht="15" customHeight="1" x14ac:dyDescent="0.25">
      <c r="A413" s="17" t="s">
        <v>1489</v>
      </c>
      <c r="B413" s="17" t="s">
        <v>1146</v>
      </c>
      <c r="C413" s="17" t="s">
        <v>28</v>
      </c>
      <c r="D413" s="18">
        <v>2013</v>
      </c>
      <c r="E413" s="18">
        <v>2013</v>
      </c>
      <c r="F413" s="27" t="s">
        <v>1699</v>
      </c>
      <c r="G413" s="18">
        <v>57.48</v>
      </c>
      <c r="H413" s="7"/>
    </row>
    <row r="414" spans="1:18" ht="15" customHeight="1" x14ac:dyDescent="0.25">
      <c r="A414" s="17" t="s">
        <v>1490</v>
      </c>
      <c r="B414" s="17" t="s">
        <v>789</v>
      </c>
      <c r="C414" s="17" t="s">
        <v>6</v>
      </c>
      <c r="D414" s="18">
        <v>2007</v>
      </c>
      <c r="E414" s="18">
        <v>2010</v>
      </c>
      <c r="F414" s="27" t="s">
        <v>1699</v>
      </c>
      <c r="G414" s="18">
        <v>311.35000000000002</v>
      </c>
      <c r="H414" s="7"/>
    </row>
    <row r="415" spans="1:18" ht="15" customHeight="1" x14ac:dyDescent="0.25">
      <c r="A415" s="17" t="s">
        <v>1491</v>
      </c>
      <c r="B415" s="17" t="s">
        <v>62</v>
      </c>
      <c r="C415" s="17" t="s">
        <v>27</v>
      </c>
      <c r="D415" s="18">
        <v>2006</v>
      </c>
      <c r="E415" s="18">
        <v>2007</v>
      </c>
      <c r="F415" s="27" t="s">
        <v>1699</v>
      </c>
      <c r="G415" s="18">
        <v>485.68</v>
      </c>
      <c r="H415" s="7"/>
    </row>
    <row r="416" spans="1:18" ht="15" customHeight="1" x14ac:dyDescent="0.25">
      <c r="A416" s="17" t="s">
        <v>898</v>
      </c>
      <c r="B416" s="17" t="s">
        <v>162</v>
      </c>
      <c r="C416" s="17" t="s">
        <v>43</v>
      </c>
      <c r="D416" s="18">
        <v>2007</v>
      </c>
      <c r="E416" s="18">
        <v>2021</v>
      </c>
      <c r="F416" s="27" t="s">
        <v>1699</v>
      </c>
      <c r="G416" s="18">
        <v>6784.6149999999998</v>
      </c>
      <c r="H416" s="7"/>
    </row>
    <row r="417" spans="1:8" ht="15" customHeight="1" x14ac:dyDescent="0.25">
      <c r="A417" s="30" t="s">
        <v>347</v>
      </c>
      <c r="B417" s="30" t="s">
        <v>348</v>
      </c>
      <c r="C417" s="30"/>
      <c r="D417" s="22">
        <v>2012</v>
      </c>
      <c r="E417" s="22"/>
      <c r="F417" s="20" t="s">
        <v>442</v>
      </c>
      <c r="G417" s="22"/>
      <c r="H417" s="7"/>
    </row>
    <row r="418" spans="1:8" ht="15" customHeight="1" x14ac:dyDescent="0.25">
      <c r="A418" s="17" t="s">
        <v>1492</v>
      </c>
      <c r="B418" s="17" t="s">
        <v>1493</v>
      </c>
      <c r="C418" s="17" t="s">
        <v>28</v>
      </c>
      <c r="D418" s="18">
        <v>2022</v>
      </c>
      <c r="E418" s="18">
        <v>2023</v>
      </c>
      <c r="F418" s="27" t="s">
        <v>1699</v>
      </c>
      <c r="G418" s="18">
        <v>34.92</v>
      </c>
      <c r="H418" s="7"/>
    </row>
    <row r="419" spans="1:8" ht="15" customHeight="1" x14ac:dyDescent="0.25">
      <c r="A419" s="17" t="s">
        <v>951</v>
      </c>
      <c r="B419" s="17" t="s">
        <v>1494</v>
      </c>
      <c r="C419" s="17" t="s">
        <v>6</v>
      </c>
      <c r="D419" s="18">
        <v>2000</v>
      </c>
      <c r="E419" s="18">
        <v>2005</v>
      </c>
      <c r="F419" s="27" t="s">
        <v>1699</v>
      </c>
      <c r="G419" s="18">
        <v>250.96</v>
      </c>
      <c r="H419" s="7"/>
    </row>
    <row r="420" spans="1:8" ht="15" customHeight="1" x14ac:dyDescent="0.25">
      <c r="A420" s="17" t="s">
        <v>23</v>
      </c>
      <c r="B420" s="17" t="s">
        <v>1495</v>
      </c>
      <c r="C420" s="17" t="s">
        <v>27</v>
      </c>
      <c r="D420" s="18">
        <v>2000</v>
      </c>
      <c r="E420" s="18">
        <v>2006</v>
      </c>
      <c r="F420" s="27" t="s">
        <v>1699</v>
      </c>
      <c r="G420" s="18">
        <v>326.7</v>
      </c>
      <c r="H420" s="7"/>
    </row>
    <row r="421" spans="1:8" x14ac:dyDescent="0.25">
      <c r="A421" s="17" t="s">
        <v>165</v>
      </c>
      <c r="B421" s="17" t="s">
        <v>194</v>
      </c>
      <c r="C421" s="17" t="s">
        <v>9</v>
      </c>
      <c r="D421" s="18">
        <v>2000</v>
      </c>
      <c r="E421" s="18">
        <v>2014</v>
      </c>
      <c r="F421" s="27" t="s">
        <v>1699</v>
      </c>
      <c r="G421" s="18">
        <v>1409.0250000000001</v>
      </c>
      <c r="H421" s="7"/>
    </row>
    <row r="422" spans="1:8" x14ac:dyDescent="0.25">
      <c r="A422" s="30" t="s">
        <v>165</v>
      </c>
      <c r="B422" s="30" t="s">
        <v>276</v>
      </c>
      <c r="C422" s="30"/>
      <c r="D422" s="22">
        <v>2000</v>
      </c>
      <c r="E422" s="22"/>
      <c r="F422" s="20" t="s">
        <v>442</v>
      </c>
      <c r="G422" s="22"/>
      <c r="H422" s="7"/>
    </row>
    <row r="423" spans="1:8" x14ac:dyDescent="0.25">
      <c r="A423" s="17" t="s">
        <v>1496</v>
      </c>
      <c r="B423" s="17" t="s">
        <v>308</v>
      </c>
      <c r="C423" s="17" t="s">
        <v>9</v>
      </c>
      <c r="D423" s="18">
        <v>2004</v>
      </c>
      <c r="E423" s="18">
        <v>2021</v>
      </c>
      <c r="F423" s="27" t="s">
        <v>1699</v>
      </c>
      <c r="G423" s="18">
        <v>4871.97</v>
      </c>
      <c r="H423" s="7"/>
    </row>
    <row r="424" spans="1:8" x14ac:dyDescent="0.25">
      <c r="A424" s="17" t="s">
        <v>1497</v>
      </c>
      <c r="B424" s="17" t="s">
        <v>62</v>
      </c>
      <c r="C424" s="17" t="s">
        <v>17</v>
      </c>
      <c r="D424" s="18">
        <v>2012</v>
      </c>
      <c r="E424" s="18">
        <v>2021</v>
      </c>
      <c r="F424" s="19" t="s">
        <v>1699</v>
      </c>
      <c r="G424" s="18">
        <v>1259.28</v>
      </c>
      <c r="H424" s="7"/>
    </row>
    <row r="425" spans="1:8" x14ac:dyDescent="0.25">
      <c r="A425" s="17" t="s">
        <v>1498</v>
      </c>
      <c r="B425" s="17" t="s">
        <v>281</v>
      </c>
      <c r="C425" s="17" t="s">
        <v>28</v>
      </c>
      <c r="D425" s="18">
        <v>2012</v>
      </c>
      <c r="E425" s="18">
        <v>2012</v>
      </c>
      <c r="F425" s="27" t="s">
        <v>1699</v>
      </c>
      <c r="G425" s="18">
        <v>43</v>
      </c>
      <c r="H425" s="7"/>
    </row>
    <row r="426" spans="1:8" x14ac:dyDescent="0.25">
      <c r="A426" s="17" t="s">
        <v>1499</v>
      </c>
      <c r="B426" s="17" t="s">
        <v>1404</v>
      </c>
      <c r="C426" s="17" t="s">
        <v>17</v>
      </c>
      <c r="D426" s="18">
        <v>2000</v>
      </c>
      <c r="E426" s="18">
        <v>2007</v>
      </c>
      <c r="F426" s="27" t="s">
        <v>1699</v>
      </c>
      <c r="G426" s="18">
        <v>477.1</v>
      </c>
      <c r="H426" s="7"/>
    </row>
    <row r="427" spans="1:8" x14ac:dyDescent="0.25">
      <c r="A427" s="17" t="s">
        <v>166</v>
      </c>
      <c r="B427" s="17" t="s">
        <v>232</v>
      </c>
      <c r="C427" s="17" t="s">
        <v>31</v>
      </c>
      <c r="D427" s="18">
        <v>2012</v>
      </c>
      <c r="E427" s="18">
        <v>2012</v>
      </c>
      <c r="F427" s="27" t="s">
        <v>1699</v>
      </c>
      <c r="G427" s="18">
        <v>55.22</v>
      </c>
      <c r="H427" s="7"/>
    </row>
    <row r="428" spans="1:8" x14ac:dyDescent="0.25">
      <c r="A428" s="17" t="s">
        <v>166</v>
      </c>
      <c r="B428" s="17" t="s">
        <v>227</v>
      </c>
      <c r="C428" s="17" t="s">
        <v>24</v>
      </c>
      <c r="D428" s="18">
        <v>2011</v>
      </c>
      <c r="E428" s="18">
        <v>2012</v>
      </c>
      <c r="F428" s="27" t="s">
        <v>1699</v>
      </c>
      <c r="G428" s="18">
        <v>63.6</v>
      </c>
      <c r="H428" s="7"/>
    </row>
    <row r="429" spans="1:8" x14ac:dyDescent="0.25">
      <c r="A429" s="17" t="s">
        <v>349</v>
      </c>
      <c r="B429" s="17" t="s">
        <v>1000</v>
      </c>
      <c r="C429" s="17" t="s">
        <v>31</v>
      </c>
      <c r="D429" s="18">
        <v>2005</v>
      </c>
      <c r="E429" s="18">
        <v>2006</v>
      </c>
      <c r="F429" s="27" t="s">
        <v>1699</v>
      </c>
      <c r="G429" s="18">
        <v>62.76</v>
      </c>
      <c r="H429" s="7"/>
    </row>
    <row r="430" spans="1:8" x14ac:dyDescent="0.25">
      <c r="A430" s="30" t="s">
        <v>1702</v>
      </c>
      <c r="B430" s="30" t="s">
        <v>96</v>
      </c>
      <c r="C430" s="30"/>
      <c r="D430" s="22">
        <v>2025</v>
      </c>
      <c r="E430" s="22"/>
      <c r="F430" s="31" t="s">
        <v>442</v>
      </c>
      <c r="G430" s="22"/>
      <c r="H430" s="7"/>
    </row>
    <row r="431" spans="1:8" x14ac:dyDescent="0.25">
      <c r="A431" s="17" t="s">
        <v>1500</v>
      </c>
      <c r="B431" s="17" t="s">
        <v>264</v>
      </c>
      <c r="C431" s="17" t="s">
        <v>6</v>
      </c>
      <c r="D431" s="18">
        <v>2002</v>
      </c>
      <c r="E431" s="18">
        <v>2003</v>
      </c>
      <c r="F431" s="19" t="s">
        <v>1699</v>
      </c>
      <c r="G431" s="18">
        <v>234.53</v>
      </c>
      <c r="H431" s="7"/>
    </row>
    <row r="432" spans="1:8" x14ac:dyDescent="0.25">
      <c r="A432" s="17" t="s">
        <v>1500</v>
      </c>
      <c r="B432" s="17" t="s">
        <v>112</v>
      </c>
      <c r="C432" s="64" t="s">
        <v>36</v>
      </c>
      <c r="D432" s="18">
        <v>2003</v>
      </c>
      <c r="E432" s="18">
        <v>2005</v>
      </c>
      <c r="F432" s="27" t="s">
        <v>1699</v>
      </c>
      <c r="G432" s="18">
        <v>85.56</v>
      </c>
      <c r="H432" s="7"/>
    </row>
    <row r="433" spans="1:8" x14ac:dyDescent="0.25">
      <c r="A433" s="140" t="s">
        <v>1723</v>
      </c>
      <c r="B433" s="140" t="s">
        <v>19</v>
      </c>
      <c r="C433" s="140"/>
      <c r="D433" s="144">
        <v>2025</v>
      </c>
      <c r="E433" s="144"/>
      <c r="F433" s="31" t="s">
        <v>442</v>
      </c>
      <c r="G433" s="144"/>
      <c r="H433" s="7"/>
    </row>
    <row r="434" spans="1:8" x14ac:dyDescent="0.25">
      <c r="A434" s="30" t="s">
        <v>350</v>
      </c>
      <c r="B434" s="30" t="s">
        <v>351</v>
      </c>
      <c r="C434" s="30"/>
      <c r="D434" s="22">
        <v>2000</v>
      </c>
      <c r="E434" s="22"/>
      <c r="F434" s="20" t="s">
        <v>442</v>
      </c>
      <c r="G434" s="22"/>
      <c r="H434" s="7"/>
    </row>
    <row r="435" spans="1:8" x14ac:dyDescent="0.25">
      <c r="A435" s="30" t="s">
        <v>352</v>
      </c>
      <c r="B435" s="30" t="s">
        <v>303</v>
      </c>
      <c r="C435" s="30"/>
      <c r="D435" s="22">
        <v>2000</v>
      </c>
      <c r="E435" s="22"/>
      <c r="F435" s="20" t="s">
        <v>442</v>
      </c>
      <c r="G435" s="22"/>
      <c r="H435" s="7"/>
    </row>
    <row r="436" spans="1:8" x14ac:dyDescent="0.25">
      <c r="A436" s="17" t="s">
        <v>1501</v>
      </c>
      <c r="B436" s="17" t="s">
        <v>33</v>
      </c>
      <c r="C436" s="17" t="s">
        <v>6</v>
      </c>
      <c r="D436" s="18">
        <v>2000</v>
      </c>
      <c r="E436" s="18">
        <v>2006</v>
      </c>
      <c r="F436" s="27" t="s">
        <v>1699</v>
      </c>
      <c r="G436" s="18">
        <v>268.79000000000002</v>
      </c>
      <c r="H436" s="7"/>
    </row>
    <row r="437" spans="1:8" x14ac:dyDescent="0.25">
      <c r="A437" s="17" t="s">
        <v>353</v>
      </c>
      <c r="B437" s="17" t="s">
        <v>105</v>
      </c>
      <c r="C437" s="17" t="s">
        <v>28</v>
      </c>
      <c r="D437" s="18">
        <v>2006</v>
      </c>
      <c r="E437" s="18">
        <v>2008</v>
      </c>
      <c r="F437" s="27" t="s">
        <v>1699</v>
      </c>
      <c r="G437" s="18">
        <v>72.5</v>
      </c>
      <c r="H437" s="7"/>
    </row>
    <row r="438" spans="1:8" x14ac:dyDescent="0.25">
      <c r="A438" s="30" t="s">
        <v>353</v>
      </c>
      <c r="B438" s="30" t="s">
        <v>354</v>
      </c>
      <c r="C438" s="30"/>
      <c r="D438" s="22">
        <v>2000</v>
      </c>
      <c r="E438" s="22"/>
      <c r="F438" s="20" t="s">
        <v>442</v>
      </c>
      <c r="G438" s="22"/>
      <c r="H438" s="7"/>
    </row>
    <row r="439" spans="1:8" x14ac:dyDescent="0.25">
      <c r="A439" s="17" t="s">
        <v>355</v>
      </c>
      <c r="B439" s="17" t="s">
        <v>356</v>
      </c>
      <c r="C439" s="17" t="s">
        <v>24</v>
      </c>
      <c r="D439" s="18">
        <v>2023</v>
      </c>
      <c r="E439" s="18">
        <v>2025</v>
      </c>
      <c r="F439" s="111" t="s">
        <v>1699</v>
      </c>
      <c r="G439" s="18">
        <v>65.37</v>
      </c>
      <c r="H439" s="7"/>
    </row>
    <row r="440" spans="1:8" x14ac:dyDescent="0.25">
      <c r="A440" s="17" t="s">
        <v>1502</v>
      </c>
      <c r="B440" s="17" t="s">
        <v>535</v>
      </c>
      <c r="C440" s="17" t="s">
        <v>28</v>
      </c>
      <c r="D440" s="18">
        <v>2019</v>
      </c>
      <c r="E440" s="18">
        <v>2019</v>
      </c>
      <c r="F440" s="27" t="s">
        <v>1699</v>
      </c>
      <c r="G440" s="18">
        <v>35.799999999999997</v>
      </c>
      <c r="H440" s="7"/>
    </row>
    <row r="441" spans="1:8" x14ac:dyDescent="0.25">
      <c r="A441" s="17" t="s">
        <v>1503</v>
      </c>
      <c r="B441" s="17" t="s">
        <v>72</v>
      </c>
      <c r="C441" s="17" t="s">
        <v>6</v>
      </c>
      <c r="D441" s="18">
        <v>2007</v>
      </c>
      <c r="E441" s="18">
        <v>2010</v>
      </c>
      <c r="F441" s="27" t="s">
        <v>1699</v>
      </c>
      <c r="G441" s="18">
        <v>290.62</v>
      </c>
      <c r="H441" s="7"/>
    </row>
    <row r="442" spans="1:8" x14ac:dyDescent="0.25">
      <c r="A442" s="17" t="s">
        <v>1504</v>
      </c>
      <c r="B442" s="17" t="s">
        <v>1451</v>
      </c>
      <c r="C442" s="64" t="s">
        <v>36</v>
      </c>
      <c r="D442" s="18">
        <v>2000</v>
      </c>
      <c r="E442" s="18">
        <v>2002</v>
      </c>
      <c r="F442" s="27" t="s">
        <v>1699</v>
      </c>
      <c r="G442" s="18">
        <v>114.13</v>
      </c>
      <c r="H442" s="7"/>
    </row>
    <row r="443" spans="1:8" x14ac:dyDescent="0.25">
      <c r="A443" s="17" t="s">
        <v>1505</v>
      </c>
      <c r="B443" s="17" t="s">
        <v>72</v>
      </c>
      <c r="C443" s="64" t="s">
        <v>36</v>
      </c>
      <c r="D443" s="18">
        <v>2000</v>
      </c>
      <c r="E443" s="18">
        <v>2005</v>
      </c>
      <c r="F443" s="27" t="s">
        <v>1699</v>
      </c>
      <c r="G443" s="18">
        <v>80</v>
      </c>
      <c r="H443" s="7"/>
    </row>
    <row r="444" spans="1:8" x14ac:dyDescent="0.25">
      <c r="A444" s="30" t="s">
        <v>357</v>
      </c>
      <c r="B444" s="30" t="s">
        <v>64</v>
      </c>
      <c r="C444" s="30"/>
      <c r="D444" s="22">
        <v>2000</v>
      </c>
      <c r="E444" s="22"/>
      <c r="F444" s="20" t="s">
        <v>442</v>
      </c>
      <c r="G444" s="22"/>
      <c r="H444" s="7"/>
    </row>
    <row r="445" spans="1:8" x14ac:dyDescent="0.25">
      <c r="A445" s="30" t="s">
        <v>358</v>
      </c>
      <c r="B445" s="30" t="s">
        <v>359</v>
      </c>
      <c r="C445" s="30"/>
      <c r="D445" s="22">
        <v>2019</v>
      </c>
      <c r="E445" s="22"/>
      <c r="F445" s="20" t="s">
        <v>442</v>
      </c>
      <c r="G445" s="22"/>
      <c r="H445" s="7"/>
    </row>
    <row r="446" spans="1:8" x14ac:dyDescent="0.25">
      <c r="A446" s="17" t="s">
        <v>360</v>
      </c>
      <c r="B446" s="17" t="s">
        <v>636</v>
      </c>
      <c r="C446" s="17" t="s">
        <v>17</v>
      </c>
      <c r="D446" s="18">
        <v>2000</v>
      </c>
      <c r="E446" s="18">
        <v>2008</v>
      </c>
      <c r="F446" s="27" t="s">
        <v>1699</v>
      </c>
      <c r="G446" s="18">
        <v>840.97</v>
      </c>
      <c r="H446" s="7"/>
    </row>
    <row r="447" spans="1:8" x14ac:dyDescent="0.25">
      <c r="A447" s="17" t="s">
        <v>360</v>
      </c>
      <c r="B447" s="17" t="s">
        <v>361</v>
      </c>
      <c r="C447" s="17" t="s">
        <v>43</v>
      </c>
      <c r="D447" s="18">
        <v>2020</v>
      </c>
      <c r="E447" s="18">
        <v>2025</v>
      </c>
      <c r="F447" s="92" t="s">
        <v>1699</v>
      </c>
      <c r="G447" s="18">
        <v>1412.96</v>
      </c>
      <c r="H447" s="7"/>
    </row>
    <row r="448" spans="1:8" x14ac:dyDescent="0.25">
      <c r="A448" s="17" t="s">
        <v>1506</v>
      </c>
      <c r="B448" s="17" t="s">
        <v>1507</v>
      </c>
      <c r="C448" s="17" t="s">
        <v>6</v>
      </c>
      <c r="D448" s="18">
        <v>2020</v>
      </c>
      <c r="E448" s="18">
        <v>2022</v>
      </c>
      <c r="F448" s="27" t="s">
        <v>1699</v>
      </c>
      <c r="G448" s="18">
        <v>155.91999999999999</v>
      </c>
      <c r="H448" s="7"/>
    </row>
    <row r="449" spans="1:8" x14ac:dyDescent="0.25">
      <c r="A449" s="17" t="s">
        <v>939</v>
      </c>
      <c r="B449" s="17" t="s">
        <v>42</v>
      </c>
      <c r="C449" s="17" t="s">
        <v>17</v>
      </c>
      <c r="D449" s="18">
        <v>2008</v>
      </c>
      <c r="E449" s="18">
        <v>2016</v>
      </c>
      <c r="F449" s="27" t="s">
        <v>1699</v>
      </c>
      <c r="G449" s="18">
        <v>1989.2850000000001</v>
      </c>
      <c r="H449" s="7"/>
    </row>
    <row r="450" spans="1:8" x14ac:dyDescent="0.25">
      <c r="A450" s="17" t="s">
        <v>1508</v>
      </c>
      <c r="B450" s="17" t="s">
        <v>1509</v>
      </c>
      <c r="C450" s="17" t="s">
        <v>17</v>
      </c>
      <c r="D450" s="18">
        <v>2000</v>
      </c>
      <c r="E450" s="18">
        <v>2007</v>
      </c>
      <c r="F450" s="27" t="s">
        <v>1699</v>
      </c>
      <c r="G450" s="18">
        <v>542.14</v>
      </c>
      <c r="H450" s="7"/>
    </row>
    <row r="451" spans="1:8" x14ac:dyDescent="0.25">
      <c r="A451" s="30" t="s">
        <v>367</v>
      </c>
      <c r="B451" s="30" t="s">
        <v>64</v>
      </c>
      <c r="C451" s="30"/>
      <c r="D451" s="22">
        <v>2001</v>
      </c>
      <c r="E451" s="22"/>
      <c r="F451" s="20" t="s">
        <v>442</v>
      </c>
      <c r="G451" s="22"/>
      <c r="H451" s="7"/>
    </row>
    <row r="452" spans="1:8" x14ac:dyDescent="0.25">
      <c r="A452" s="30" t="s">
        <v>362</v>
      </c>
      <c r="B452" s="30" t="s">
        <v>363</v>
      </c>
      <c r="C452" s="30"/>
      <c r="D452" s="22">
        <v>2019</v>
      </c>
      <c r="E452" s="22"/>
      <c r="F452" s="20" t="s">
        <v>442</v>
      </c>
      <c r="G452" s="22"/>
      <c r="H452" s="7"/>
    </row>
    <row r="453" spans="1:8" x14ac:dyDescent="0.25">
      <c r="A453" s="139" t="s">
        <v>1510</v>
      </c>
      <c r="B453" s="139" t="s">
        <v>1511</v>
      </c>
      <c r="C453" s="139" t="s">
        <v>28</v>
      </c>
      <c r="D453" s="143">
        <v>2009</v>
      </c>
      <c r="E453" s="143">
        <v>2009</v>
      </c>
      <c r="F453" s="40" t="s">
        <v>1699</v>
      </c>
      <c r="G453" s="143">
        <v>52.68</v>
      </c>
      <c r="H453" s="7"/>
    </row>
    <row r="454" spans="1:8" x14ac:dyDescent="0.25">
      <c r="A454" s="30" t="s">
        <v>727</v>
      </c>
      <c r="B454" s="30" t="s">
        <v>164</v>
      </c>
      <c r="C454" s="30"/>
      <c r="D454" s="22">
        <v>2000</v>
      </c>
      <c r="E454" s="22"/>
      <c r="F454" s="20" t="s">
        <v>442</v>
      </c>
      <c r="G454" s="22"/>
      <c r="H454" s="7"/>
    </row>
    <row r="455" spans="1:8" x14ac:dyDescent="0.25">
      <c r="A455" s="17" t="s">
        <v>1512</v>
      </c>
      <c r="B455" s="17" t="s">
        <v>264</v>
      </c>
      <c r="C455" s="17" t="s">
        <v>6</v>
      </c>
      <c r="D455" s="18">
        <v>2000</v>
      </c>
      <c r="E455" s="18">
        <v>2004</v>
      </c>
      <c r="F455" s="27" t="s">
        <v>1699</v>
      </c>
      <c r="G455" s="18">
        <v>166.93</v>
      </c>
      <c r="H455" s="7"/>
    </row>
    <row r="456" spans="1:8" x14ac:dyDescent="0.25">
      <c r="A456" s="17" t="s">
        <v>1513</v>
      </c>
      <c r="B456" s="17" t="s">
        <v>1514</v>
      </c>
      <c r="C456" s="17" t="s">
        <v>17</v>
      </c>
      <c r="D456" s="18">
        <v>2012</v>
      </c>
      <c r="E456" s="18">
        <v>2013</v>
      </c>
      <c r="F456" s="27" t="s">
        <v>1699</v>
      </c>
      <c r="G456" s="18">
        <v>599.19500000000005</v>
      </c>
      <c r="H456" s="7"/>
    </row>
    <row r="457" spans="1:8" x14ac:dyDescent="0.25">
      <c r="A457" s="17" t="s">
        <v>365</v>
      </c>
      <c r="B457" s="17" t="s">
        <v>1515</v>
      </c>
      <c r="C457" s="17" t="s">
        <v>28</v>
      </c>
      <c r="D457" s="18">
        <v>2008</v>
      </c>
      <c r="E457" s="18">
        <v>2008</v>
      </c>
      <c r="F457" s="27" t="s">
        <v>1699</v>
      </c>
      <c r="G457" s="18">
        <v>30</v>
      </c>
      <c r="H457" s="7"/>
    </row>
    <row r="458" spans="1:8" x14ac:dyDescent="0.25">
      <c r="A458" s="30" t="s">
        <v>365</v>
      </c>
      <c r="B458" s="30" t="s">
        <v>366</v>
      </c>
      <c r="C458" s="30"/>
      <c r="D458" s="22">
        <v>2004</v>
      </c>
      <c r="E458" s="22"/>
      <c r="F458" s="20" t="s">
        <v>442</v>
      </c>
      <c r="G458" s="22"/>
      <c r="H458" s="7"/>
    </row>
    <row r="459" spans="1:8" x14ac:dyDescent="0.25">
      <c r="A459" s="17" t="s">
        <v>1516</v>
      </c>
      <c r="B459" s="17" t="s">
        <v>64</v>
      </c>
      <c r="C459" s="17" t="s">
        <v>24</v>
      </c>
      <c r="D459" s="18">
        <v>2000</v>
      </c>
      <c r="E459" s="18">
        <v>2002</v>
      </c>
      <c r="F459" s="19" t="s">
        <v>1699</v>
      </c>
      <c r="G459" s="18">
        <v>61.93</v>
      </c>
      <c r="H459" s="7"/>
    </row>
    <row r="460" spans="1:8" x14ac:dyDescent="0.25">
      <c r="A460" s="17" t="s">
        <v>1517</v>
      </c>
      <c r="B460" s="17" t="s">
        <v>62</v>
      </c>
      <c r="C460" s="17" t="s">
        <v>27</v>
      </c>
      <c r="D460" s="18">
        <v>2002</v>
      </c>
      <c r="E460" s="18">
        <v>2010</v>
      </c>
      <c r="F460" s="27" t="s">
        <v>1699</v>
      </c>
      <c r="G460" s="18">
        <v>340.59</v>
      </c>
      <c r="H460" s="7"/>
    </row>
    <row r="461" spans="1:8" x14ac:dyDescent="0.25">
      <c r="A461" s="30" t="s">
        <v>729</v>
      </c>
      <c r="B461" s="30" t="s">
        <v>164</v>
      </c>
      <c r="C461" s="30"/>
      <c r="D461" s="22">
        <v>2009</v>
      </c>
      <c r="E461" s="22"/>
      <c r="F461" s="20" t="s">
        <v>442</v>
      </c>
      <c r="G461" s="22"/>
      <c r="H461" s="7"/>
    </row>
    <row r="462" spans="1:8" x14ac:dyDescent="0.25">
      <c r="A462" s="17" t="s">
        <v>1518</v>
      </c>
      <c r="B462" s="17" t="s">
        <v>94</v>
      </c>
      <c r="C462" s="17" t="s">
        <v>28</v>
      </c>
      <c r="D462" s="18">
        <v>2008</v>
      </c>
      <c r="E462" s="18">
        <v>2009</v>
      </c>
      <c r="F462" s="27" t="s">
        <v>1699</v>
      </c>
      <c r="G462" s="18">
        <v>22.91</v>
      </c>
      <c r="H462" s="7"/>
    </row>
    <row r="463" spans="1:8" x14ac:dyDescent="0.25">
      <c r="A463" s="17" t="s">
        <v>949</v>
      </c>
      <c r="B463" s="17" t="s">
        <v>112</v>
      </c>
      <c r="C463" s="17" t="s">
        <v>28</v>
      </c>
      <c r="D463" s="18">
        <v>2005</v>
      </c>
      <c r="E463" s="18">
        <v>2005</v>
      </c>
      <c r="F463" s="27" t="s">
        <v>1699</v>
      </c>
      <c r="G463" s="18">
        <v>35.299999999999997</v>
      </c>
      <c r="H463" s="7"/>
    </row>
    <row r="464" spans="1:8" x14ac:dyDescent="0.25">
      <c r="A464" s="17" t="s">
        <v>1519</v>
      </c>
      <c r="B464" s="17" t="s">
        <v>951</v>
      </c>
      <c r="C464" s="17" t="s">
        <v>28</v>
      </c>
      <c r="D464" s="18">
        <v>2014</v>
      </c>
      <c r="E464" s="18">
        <v>2014</v>
      </c>
      <c r="F464" s="27" t="s">
        <v>1699</v>
      </c>
      <c r="G464" s="18">
        <v>35.75</v>
      </c>
      <c r="H464" s="7"/>
    </row>
    <row r="465" spans="1:8" x14ac:dyDescent="0.25">
      <c r="A465" s="17" t="s">
        <v>1520</v>
      </c>
      <c r="B465" s="17" t="s">
        <v>170</v>
      </c>
      <c r="C465" s="64" t="s">
        <v>36</v>
      </c>
      <c r="D465" s="18">
        <v>2005</v>
      </c>
      <c r="E465" s="18">
        <v>2007</v>
      </c>
      <c r="F465" s="27" t="s">
        <v>1699</v>
      </c>
      <c r="G465" s="18">
        <v>194.7</v>
      </c>
      <c r="H465" s="7"/>
    </row>
    <row r="466" spans="1:8" x14ac:dyDescent="0.25">
      <c r="A466" s="17" t="s">
        <v>1521</v>
      </c>
      <c r="B466" s="17" t="s">
        <v>19</v>
      </c>
      <c r="C466" s="64" t="s">
        <v>36</v>
      </c>
      <c r="D466" s="18">
        <v>2017</v>
      </c>
      <c r="E466" s="18">
        <v>2021</v>
      </c>
      <c r="F466" s="27" t="s">
        <v>1699</v>
      </c>
      <c r="G466" s="18">
        <v>70.900000000000006</v>
      </c>
      <c r="H466" s="7"/>
    </row>
    <row r="467" spans="1:8" x14ac:dyDescent="0.25">
      <c r="A467" s="30" t="s">
        <v>369</v>
      </c>
      <c r="B467" s="30" t="s">
        <v>162</v>
      </c>
      <c r="C467" s="30"/>
      <c r="D467" s="22">
        <v>2000</v>
      </c>
      <c r="E467" s="22"/>
      <c r="F467" s="20" t="s">
        <v>442</v>
      </c>
      <c r="G467" s="22"/>
      <c r="H467" s="7"/>
    </row>
    <row r="468" spans="1:8" x14ac:dyDescent="0.25">
      <c r="A468" s="17" t="s">
        <v>1522</v>
      </c>
      <c r="B468" s="17" t="s">
        <v>1288</v>
      </c>
      <c r="C468" s="17" t="s">
        <v>43</v>
      </c>
      <c r="D468" s="18">
        <v>2000</v>
      </c>
      <c r="E468" s="18">
        <v>2017</v>
      </c>
      <c r="F468" s="27" t="s">
        <v>1699</v>
      </c>
      <c r="G468" s="18">
        <v>1175.2249999999999</v>
      </c>
      <c r="H468" s="7"/>
    </row>
    <row r="469" spans="1:8" x14ac:dyDescent="0.25">
      <c r="A469" s="139" t="s">
        <v>103</v>
      </c>
      <c r="B469" s="139" t="s">
        <v>1135</v>
      </c>
      <c r="C469" s="139" t="s">
        <v>6</v>
      </c>
      <c r="D469" s="143">
        <v>2012</v>
      </c>
      <c r="E469" s="143">
        <v>2021</v>
      </c>
      <c r="F469" s="27" t="s">
        <v>1699</v>
      </c>
      <c r="G469" s="143">
        <v>180.49</v>
      </c>
      <c r="H469" s="7"/>
    </row>
    <row r="470" spans="1:8" x14ac:dyDescent="0.25">
      <c r="A470" s="17" t="s">
        <v>103</v>
      </c>
      <c r="B470" s="17" t="s">
        <v>198</v>
      </c>
      <c r="C470" s="64" t="s">
        <v>36</v>
      </c>
      <c r="D470" s="18">
        <v>2004</v>
      </c>
      <c r="E470" s="18">
        <v>2006</v>
      </c>
      <c r="F470" s="27" t="s">
        <v>1699</v>
      </c>
      <c r="G470" s="18">
        <v>118.33</v>
      </c>
      <c r="H470" s="7"/>
    </row>
    <row r="471" spans="1:8" x14ac:dyDescent="0.25">
      <c r="A471" s="17" t="s">
        <v>370</v>
      </c>
      <c r="B471" s="17" t="s">
        <v>371</v>
      </c>
      <c r="C471" s="17" t="s">
        <v>36</v>
      </c>
      <c r="D471" s="18">
        <v>2021</v>
      </c>
      <c r="E471" s="18">
        <v>2025</v>
      </c>
      <c r="F471" s="99" t="s">
        <v>1699</v>
      </c>
      <c r="G471" s="18">
        <v>96.52</v>
      </c>
      <c r="H471" s="7"/>
    </row>
    <row r="472" spans="1:8" x14ac:dyDescent="0.25">
      <c r="A472" s="17" t="s">
        <v>372</v>
      </c>
      <c r="B472" s="17" t="s">
        <v>290</v>
      </c>
      <c r="C472" s="17" t="s">
        <v>28</v>
      </c>
      <c r="D472" s="18">
        <v>2010</v>
      </c>
      <c r="E472" s="18">
        <v>2010</v>
      </c>
      <c r="F472" s="27" t="s">
        <v>1699</v>
      </c>
      <c r="G472" s="18">
        <v>30</v>
      </c>
      <c r="H472" s="7"/>
    </row>
    <row r="473" spans="1:8" x14ac:dyDescent="0.25">
      <c r="A473" s="30" t="s">
        <v>372</v>
      </c>
      <c r="B473" s="30" t="s">
        <v>109</v>
      </c>
      <c r="C473" s="30"/>
      <c r="D473" s="22">
        <v>2002</v>
      </c>
      <c r="E473" s="22"/>
      <c r="F473" s="20" t="s">
        <v>442</v>
      </c>
      <c r="G473" s="22"/>
      <c r="H473" s="7"/>
    </row>
    <row r="474" spans="1:8" x14ac:dyDescent="0.25">
      <c r="A474" s="17" t="s">
        <v>206</v>
      </c>
      <c r="B474" s="17" t="s">
        <v>323</v>
      </c>
      <c r="C474" s="17" t="s">
        <v>6</v>
      </c>
      <c r="D474" s="18">
        <v>2011</v>
      </c>
      <c r="E474" s="18">
        <v>2017</v>
      </c>
      <c r="F474" s="27" t="s">
        <v>1699</v>
      </c>
      <c r="G474" s="18">
        <v>273.2</v>
      </c>
      <c r="H474" s="7"/>
    </row>
    <row r="475" spans="1:8" x14ac:dyDescent="0.25">
      <c r="A475" s="139" t="s">
        <v>1523</v>
      </c>
      <c r="B475" s="139" t="s">
        <v>1524</v>
      </c>
      <c r="C475" s="139" t="s">
        <v>28</v>
      </c>
      <c r="D475" s="143">
        <v>2000</v>
      </c>
      <c r="E475" s="143">
        <v>2001</v>
      </c>
      <c r="F475" s="19" t="s">
        <v>1699</v>
      </c>
      <c r="G475" s="143">
        <v>37.74</v>
      </c>
      <c r="H475" s="7"/>
    </row>
    <row r="476" spans="1:8" x14ac:dyDescent="0.25">
      <c r="A476" s="17" t="s">
        <v>957</v>
      </c>
      <c r="B476" s="17" t="s">
        <v>1525</v>
      </c>
      <c r="C476" s="64" t="s">
        <v>36</v>
      </c>
      <c r="D476" s="18">
        <v>2004</v>
      </c>
      <c r="E476" s="18">
        <v>2004</v>
      </c>
      <c r="F476" s="19" t="s">
        <v>1699</v>
      </c>
      <c r="G476" s="18">
        <v>131.02000000000001</v>
      </c>
      <c r="H476" s="7"/>
    </row>
    <row r="477" spans="1:8" x14ac:dyDescent="0.25">
      <c r="A477" s="17" t="s">
        <v>1526</v>
      </c>
      <c r="B477" s="17" t="s">
        <v>692</v>
      </c>
      <c r="C477" s="17" t="s">
        <v>6</v>
      </c>
      <c r="D477" s="18">
        <v>2000</v>
      </c>
      <c r="E477" s="18">
        <v>2002</v>
      </c>
      <c r="F477" s="27" t="s">
        <v>1699</v>
      </c>
      <c r="G477" s="18">
        <v>161.905</v>
      </c>
      <c r="H477" s="7"/>
    </row>
    <row r="478" spans="1:8" x14ac:dyDescent="0.25">
      <c r="A478" s="17" t="s">
        <v>1526</v>
      </c>
      <c r="B478" s="17" t="s">
        <v>1527</v>
      </c>
      <c r="C478" s="64" t="s">
        <v>36</v>
      </c>
      <c r="D478" s="18">
        <v>2000</v>
      </c>
      <c r="E478" s="18">
        <v>2006</v>
      </c>
      <c r="F478" s="27" t="s">
        <v>1699</v>
      </c>
      <c r="G478" s="18">
        <v>111.43</v>
      </c>
      <c r="H478" s="7"/>
    </row>
    <row r="479" spans="1:8" x14ac:dyDescent="0.25">
      <c r="A479" s="17" t="s">
        <v>1528</v>
      </c>
      <c r="B479" s="17" t="s">
        <v>424</v>
      </c>
      <c r="C479" s="17" t="s">
        <v>17</v>
      </c>
      <c r="D479" s="18">
        <v>2000</v>
      </c>
      <c r="E479" s="18">
        <v>2009</v>
      </c>
      <c r="F479" s="27" t="s">
        <v>1699</v>
      </c>
      <c r="G479" s="18">
        <v>625.70000000000005</v>
      </c>
      <c r="H479" s="7"/>
    </row>
    <row r="480" spans="1:8" x14ac:dyDescent="0.25">
      <c r="A480" s="17" t="s">
        <v>1529</v>
      </c>
      <c r="B480" s="17" t="s">
        <v>170</v>
      </c>
      <c r="C480" s="17" t="s">
        <v>27</v>
      </c>
      <c r="D480" s="18">
        <v>2012</v>
      </c>
      <c r="E480" s="18">
        <v>2021</v>
      </c>
      <c r="F480" s="27" t="s">
        <v>1699</v>
      </c>
      <c r="G480" s="18">
        <v>380.57499999999999</v>
      </c>
      <c r="H480" s="7"/>
    </row>
    <row r="481" spans="1:8" x14ac:dyDescent="0.25">
      <c r="A481" s="17" t="s">
        <v>1530</v>
      </c>
      <c r="B481" s="17" t="s">
        <v>268</v>
      </c>
      <c r="C481" s="17" t="s">
        <v>43</v>
      </c>
      <c r="D481" s="18">
        <v>2001</v>
      </c>
      <c r="E481" s="18">
        <v>2011</v>
      </c>
      <c r="F481" s="27" t="s">
        <v>1699</v>
      </c>
      <c r="G481" s="18">
        <v>2705.9</v>
      </c>
      <c r="H481" s="7"/>
    </row>
    <row r="482" spans="1:8" x14ac:dyDescent="0.25">
      <c r="A482" s="17" t="s">
        <v>1531</v>
      </c>
      <c r="B482" s="17" t="s">
        <v>1532</v>
      </c>
      <c r="C482" s="17" t="s">
        <v>28</v>
      </c>
      <c r="D482" s="18">
        <v>2012</v>
      </c>
      <c r="E482" s="18">
        <v>2012</v>
      </c>
      <c r="F482" s="27" t="s">
        <v>1699</v>
      </c>
      <c r="G482" s="18">
        <v>44.7</v>
      </c>
      <c r="H482" s="7"/>
    </row>
    <row r="483" spans="1:8" x14ac:dyDescent="0.25">
      <c r="A483" s="17" t="s">
        <v>1533</v>
      </c>
      <c r="B483" s="17" t="s">
        <v>47</v>
      </c>
      <c r="C483" s="17" t="s">
        <v>43</v>
      </c>
      <c r="D483" s="18">
        <v>2000</v>
      </c>
      <c r="E483" s="18">
        <v>2017</v>
      </c>
      <c r="F483" s="27" t="s">
        <v>1699</v>
      </c>
      <c r="G483" s="18">
        <v>2787.48</v>
      </c>
      <c r="H483" s="7"/>
    </row>
    <row r="484" spans="1:8" x14ac:dyDescent="0.25">
      <c r="A484" s="17" t="s">
        <v>958</v>
      </c>
      <c r="B484" s="17" t="s">
        <v>230</v>
      </c>
      <c r="C484" s="17" t="s">
        <v>6</v>
      </c>
      <c r="D484" s="18">
        <v>2011</v>
      </c>
      <c r="E484" s="18">
        <v>2019</v>
      </c>
      <c r="F484" s="27" t="s">
        <v>1699</v>
      </c>
      <c r="G484" s="18">
        <v>255.75</v>
      </c>
      <c r="H484" s="7"/>
    </row>
    <row r="485" spans="1:8" x14ac:dyDescent="0.25">
      <c r="A485" s="30" t="s">
        <v>373</v>
      </c>
      <c r="B485" s="30" t="s">
        <v>374</v>
      </c>
      <c r="C485" s="30"/>
      <c r="D485" s="22">
        <v>2000</v>
      </c>
      <c r="E485" s="22"/>
      <c r="F485" s="20" t="s">
        <v>442</v>
      </c>
      <c r="G485" s="22"/>
      <c r="H485" s="7"/>
    </row>
    <row r="486" spans="1:8" x14ac:dyDescent="0.25">
      <c r="A486" s="17" t="s">
        <v>1534</v>
      </c>
      <c r="B486" s="17" t="s">
        <v>1535</v>
      </c>
      <c r="C486" s="17" t="s">
        <v>28</v>
      </c>
      <c r="D486" s="18">
        <v>2006</v>
      </c>
      <c r="E486" s="18">
        <v>2006</v>
      </c>
      <c r="F486" s="27" t="s">
        <v>1699</v>
      </c>
      <c r="G486" s="18">
        <v>32.46</v>
      </c>
      <c r="H486" s="7"/>
    </row>
    <row r="487" spans="1:8" x14ac:dyDescent="0.25">
      <c r="A487" s="139" t="s">
        <v>1536</v>
      </c>
      <c r="B487" s="139" t="s">
        <v>40</v>
      </c>
      <c r="C487" s="139" t="s">
        <v>28</v>
      </c>
      <c r="D487" s="143">
        <v>2010</v>
      </c>
      <c r="E487" s="143">
        <v>2012</v>
      </c>
      <c r="F487" s="27" t="s">
        <v>1699</v>
      </c>
      <c r="G487" s="143">
        <v>53.98</v>
      </c>
      <c r="H487" s="7"/>
    </row>
    <row r="488" spans="1:8" x14ac:dyDescent="0.25">
      <c r="A488" s="30" t="s">
        <v>375</v>
      </c>
      <c r="B488" s="30" t="s">
        <v>89</v>
      </c>
      <c r="C488" s="30"/>
      <c r="D488" s="22">
        <v>2014</v>
      </c>
      <c r="E488" s="22"/>
      <c r="F488" s="20" t="s">
        <v>442</v>
      </c>
      <c r="G488" s="22"/>
      <c r="H488" s="7"/>
    </row>
    <row r="489" spans="1:8" x14ac:dyDescent="0.25">
      <c r="A489" s="17" t="s">
        <v>1537</v>
      </c>
      <c r="B489" s="17" t="s">
        <v>146</v>
      </c>
      <c r="C489" s="17" t="s">
        <v>28</v>
      </c>
      <c r="D489" s="18">
        <v>2021</v>
      </c>
      <c r="E489" s="18">
        <v>2021</v>
      </c>
      <c r="F489" s="27" t="s">
        <v>1699</v>
      </c>
      <c r="G489" s="18">
        <v>30</v>
      </c>
      <c r="H489" s="7"/>
    </row>
    <row r="490" spans="1:8" ht="15" customHeight="1" x14ac:dyDescent="0.25">
      <c r="A490" s="17" t="s">
        <v>1538</v>
      </c>
      <c r="B490" s="17" t="s">
        <v>724</v>
      </c>
      <c r="C490" s="17" t="s">
        <v>28</v>
      </c>
      <c r="D490" s="18">
        <v>2000</v>
      </c>
      <c r="E490" s="18">
        <v>2002</v>
      </c>
      <c r="F490" s="19" t="s">
        <v>1699</v>
      </c>
      <c r="G490" s="18">
        <v>57.7</v>
      </c>
      <c r="H490" s="7"/>
    </row>
    <row r="491" spans="1:8" x14ac:dyDescent="0.25">
      <c r="A491" s="30" t="s">
        <v>376</v>
      </c>
      <c r="B491" s="30" t="s">
        <v>377</v>
      </c>
      <c r="C491" s="30"/>
      <c r="D491" s="22">
        <v>2020</v>
      </c>
      <c r="E491" s="22"/>
      <c r="F491" s="20" t="s">
        <v>442</v>
      </c>
      <c r="G491" s="22"/>
      <c r="H491" s="7"/>
    </row>
    <row r="492" spans="1:8" x14ac:dyDescent="0.25">
      <c r="A492" s="17" t="s">
        <v>1539</v>
      </c>
      <c r="B492" s="17" t="s">
        <v>971</v>
      </c>
      <c r="C492" s="17" t="s">
        <v>28</v>
      </c>
      <c r="D492" s="18">
        <v>2005</v>
      </c>
      <c r="E492" s="18">
        <v>2006</v>
      </c>
      <c r="F492" s="27" t="s">
        <v>1699</v>
      </c>
      <c r="G492" s="18">
        <v>93.86</v>
      </c>
      <c r="H492" s="7"/>
    </row>
    <row r="493" spans="1:8" x14ac:dyDescent="0.25">
      <c r="A493" s="17" t="s">
        <v>1540</v>
      </c>
      <c r="B493" s="17" t="s">
        <v>40</v>
      </c>
      <c r="C493" s="17" t="s">
        <v>28</v>
      </c>
      <c r="D493" s="18">
        <v>2010</v>
      </c>
      <c r="E493" s="18">
        <v>2010</v>
      </c>
      <c r="F493" s="27" t="s">
        <v>1699</v>
      </c>
      <c r="G493" s="18">
        <v>30</v>
      </c>
      <c r="H493" s="7"/>
    </row>
    <row r="494" spans="1:8" x14ac:dyDescent="0.25">
      <c r="A494" s="17" t="s">
        <v>1541</v>
      </c>
      <c r="B494" s="17" t="s">
        <v>1542</v>
      </c>
      <c r="C494" s="64" t="s">
        <v>36</v>
      </c>
      <c r="D494" s="18">
        <v>2000</v>
      </c>
      <c r="E494" s="18">
        <v>2001</v>
      </c>
      <c r="F494" s="27" t="s">
        <v>1699</v>
      </c>
      <c r="G494" s="18">
        <v>104.93</v>
      </c>
      <c r="H494" s="7"/>
    </row>
    <row r="495" spans="1:8" x14ac:dyDescent="0.25">
      <c r="A495" s="30" t="s">
        <v>378</v>
      </c>
      <c r="B495" s="30" t="s">
        <v>89</v>
      </c>
      <c r="C495" s="30"/>
      <c r="D495" s="22">
        <v>2024</v>
      </c>
      <c r="E495" s="22"/>
      <c r="F495" s="31" t="s">
        <v>442</v>
      </c>
      <c r="G495" s="22"/>
      <c r="H495" s="7"/>
    </row>
    <row r="496" spans="1:8" x14ac:dyDescent="0.25">
      <c r="A496" s="17" t="s">
        <v>1543</v>
      </c>
      <c r="B496" s="17" t="s">
        <v>1544</v>
      </c>
      <c r="C496" s="17" t="s">
        <v>24</v>
      </c>
      <c r="D496" s="18">
        <v>2020</v>
      </c>
      <c r="E496" s="18">
        <v>2024</v>
      </c>
      <c r="F496" s="27" t="s">
        <v>1699</v>
      </c>
      <c r="G496" s="18">
        <v>65.540000000000006</v>
      </c>
      <c r="H496" s="7"/>
    </row>
    <row r="497" spans="1:8" x14ac:dyDescent="0.25">
      <c r="A497" s="17" t="s">
        <v>1545</v>
      </c>
      <c r="B497" s="17" t="s">
        <v>570</v>
      </c>
      <c r="C497" s="17" t="s">
        <v>28</v>
      </c>
      <c r="D497" s="18">
        <v>2000</v>
      </c>
      <c r="E497" s="18">
        <v>2001</v>
      </c>
      <c r="F497" s="19" t="s">
        <v>1699</v>
      </c>
      <c r="G497" s="18">
        <v>6.76</v>
      </c>
      <c r="H497" s="7"/>
    </row>
    <row r="498" spans="1:8" x14ac:dyDescent="0.25">
      <c r="A498" s="17" t="s">
        <v>984</v>
      </c>
      <c r="B498" s="17" t="s">
        <v>19</v>
      </c>
      <c r="C498" s="64" t="s">
        <v>36</v>
      </c>
      <c r="D498" s="18">
        <v>2017</v>
      </c>
      <c r="E498" s="18">
        <v>2022</v>
      </c>
      <c r="F498" s="27" t="s">
        <v>1699</v>
      </c>
      <c r="G498" s="18">
        <v>129.4</v>
      </c>
      <c r="H498" s="7"/>
    </row>
    <row r="499" spans="1:8" x14ac:dyDescent="0.25">
      <c r="A499" s="17" t="s">
        <v>1546</v>
      </c>
      <c r="B499" s="17" t="s">
        <v>724</v>
      </c>
      <c r="C499" s="17" t="s">
        <v>27</v>
      </c>
      <c r="D499" s="18">
        <v>2000</v>
      </c>
      <c r="E499" s="18">
        <v>2003</v>
      </c>
      <c r="F499" s="27" t="s">
        <v>1699</v>
      </c>
      <c r="G499" s="18">
        <v>403.505</v>
      </c>
      <c r="H499" s="7"/>
    </row>
    <row r="500" spans="1:8" x14ac:dyDescent="0.25">
      <c r="A500" s="17" t="s">
        <v>1547</v>
      </c>
      <c r="B500" s="17" t="s">
        <v>173</v>
      </c>
      <c r="C500" s="17" t="s">
        <v>27</v>
      </c>
      <c r="D500" s="18">
        <v>2006</v>
      </c>
      <c r="E500" s="18">
        <v>2014</v>
      </c>
      <c r="F500" s="27" t="s">
        <v>1699</v>
      </c>
      <c r="G500" s="18">
        <v>433.68</v>
      </c>
      <c r="H500" s="7"/>
    </row>
    <row r="501" spans="1:8" x14ac:dyDescent="0.25">
      <c r="A501" s="17" t="s">
        <v>1548</v>
      </c>
      <c r="B501" s="17" t="s">
        <v>1549</v>
      </c>
      <c r="C501" s="17" t="s">
        <v>17</v>
      </c>
      <c r="D501" s="18">
        <v>2000</v>
      </c>
      <c r="E501" s="18">
        <v>2012</v>
      </c>
      <c r="F501" s="27" t="s">
        <v>1699</v>
      </c>
      <c r="G501" s="18">
        <v>768.245</v>
      </c>
      <c r="H501" s="7"/>
    </row>
    <row r="502" spans="1:8" x14ac:dyDescent="0.25">
      <c r="A502" s="30" t="s">
        <v>379</v>
      </c>
      <c r="B502" s="30" t="s">
        <v>112</v>
      </c>
      <c r="C502" s="30"/>
      <c r="D502" s="22">
        <v>2019</v>
      </c>
      <c r="E502" s="22"/>
      <c r="F502" s="20" t="s">
        <v>442</v>
      </c>
      <c r="G502" s="22"/>
      <c r="H502" s="7"/>
    </row>
    <row r="503" spans="1:8" x14ac:dyDescent="0.25">
      <c r="A503" s="17" t="s">
        <v>1550</v>
      </c>
      <c r="B503" s="17" t="s">
        <v>414</v>
      </c>
      <c r="C503" s="17" t="s">
        <v>9</v>
      </c>
      <c r="D503" s="18">
        <v>2000</v>
      </c>
      <c r="E503" s="18">
        <v>2001</v>
      </c>
      <c r="F503" s="27" t="s">
        <v>1699</v>
      </c>
      <c r="G503" s="18">
        <v>735.26</v>
      </c>
      <c r="H503" s="7"/>
    </row>
    <row r="504" spans="1:8" x14ac:dyDescent="0.25">
      <c r="A504" s="139" t="s">
        <v>380</v>
      </c>
      <c r="B504" s="139" t="s">
        <v>576</v>
      </c>
      <c r="C504" s="139" t="s">
        <v>31</v>
      </c>
      <c r="D504" s="143">
        <v>2003</v>
      </c>
      <c r="E504" s="143">
        <v>2003</v>
      </c>
      <c r="F504" s="27" t="s">
        <v>1699</v>
      </c>
      <c r="G504" s="143">
        <v>90.56</v>
      </c>
      <c r="H504" s="7"/>
    </row>
    <row r="505" spans="1:8" x14ac:dyDescent="0.25">
      <c r="A505" s="17" t="s">
        <v>380</v>
      </c>
      <c r="B505" s="17" t="s">
        <v>1551</v>
      </c>
      <c r="C505" s="17" t="s">
        <v>6</v>
      </c>
      <c r="D505" s="18">
        <v>2004</v>
      </c>
      <c r="E505" s="18">
        <v>2007</v>
      </c>
      <c r="F505" s="27" t="s">
        <v>1699</v>
      </c>
      <c r="G505" s="18">
        <v>106.19</v>
      </c>
      <c r="H505" s="7"/>
    </row>
    <row r="506" spans="1:8" x14ac:dyDescent="0.25">
      <c r="A506" s="30" t="s">
        <v>380</v>
      </c>
      <c r="B506" s="30" t="s">
        <v>381</v>
      </c>
      <c r="C506" s="30"/>
      <c r="D506" s="22">
        <v>2021</v>
      </c>
      <c r="E506" s="22"/>
      <c r="F506" s="20" t="s">
        <v>442</v>
      </c>
      <c r="G506" s="22"/>
      <c r="H506" s="7"/>
    </row>
    <row r="507" spans="1:8" x14ac:dyDescent="0.25">
      <c r="A507" s="30" t="s">
        <v>382</v>
      </c>
      <c r="B507" s="30" t="s">
        <v>383</v>
      </c>
      <c r="C507" s="30"/>
      <c r="D507" s="22">
        <v>2024</v>
      </c>
      <c r="E507" s="22"/>
      <c r="F507" s="31" t="s">
        <v>442</v>
      </c>
      <c r="G507" s="22"/>
      <c r="H507" s="7"/>
    </row>
    <row r="508" spans="1:8" x14ac:dyDescent="0.25">
      <c r="A508" s="30" t="s">
        <v>384</v>
      </c>
      <c r="B508" s="30" t="s">
        <v>385</v>
      </c>
      <c r="C508" s="30"/>
      <c r="D508" s="22">
        <v>2002</v>
      </c>
      <c r="E508" s="22"/>
      <c r="F508" s="20" t="s">
        <v>442</v>
      </c>
      <c r="G508" s="22"/>
      <c r="H508" s="7"/>
    </row>
    <row r="509" spans="1:8" x14ac:dyDescent="0.25">
      <c r="A509" s="17" t="s">
        <v>1552</v>
      </c>
      <c r="B509" s="17" t="s">
        <v>1553</v>
      </c>
      <c r="C509" s="17" t="s">
        <v>43</v>
      </c>
      <c r="D509" s="18">
        <v>2008</v>
      </c>
      <c r="E509" s="18">
        <v>2014</v>
      </c>
      <c r="F509" s="27" t="s">
        <v>1699</v>
      </c>
      <c r="G509" s="18">
        <v>1985.49</v>
      </c>
      <c r="H509" s="7"/>
    </row>
    <row r="510" spans="1:8" x14ac:dyDescent="0.25">
      <c r="A510" s="30" t="s">
        <v>1720</v>
      </c>
      <c r="B510" s="30" t="s">
        <v>164</v>
      </c>
      <c r="C510" s="30"/>
      <c r="D510" s="22">
        <v>2025</v>
      </c>
      <c r="E510" s="22"/>
      <c r="F510" s="31" t="s">
        <v>442</v>
      </c>
      <c r="G510" s="22"/>
      <c r="H510" s="7"/>
    </row>
    <row r="511" spans="1:8" x14ac:dyDescent="0.25">
      <c r="A511" s="17" t="s">
        <v>1554</v>
      </c>
      <c r="B511" s="17" t="s">
        <v>412</v>
      </c>
      <c r="C511" s="64" t="s">
        <v>36</v>
      </c>
      <c r="D511" s="18">
        <v>2000</v>
      </c>
      <c r="E511" s="18">
        <v>2008</v>
      </c>
      <c r="F511" s="27" t="s">
        <v>1699</v>
      </c>
      <c r="G511" s="18">
        <v>99.3</v>
      </c>
      <c r="H511" s="7"/>
    </row>
    <row r="512" spans="1:8" x14ac:dyDescent="0.25">
      <c r="A512" s="17" t="s">
        <v>1554</v>
      </c>
      <c r="B512" s="17" t="s">
        <v>89</v>
      </c>
      <c r="C512" s="17" t="s">
        <v>24</v>
      </c>
      <c r="D512" s="18">
        <v>2000</v>
      </c>
      <c r="E512" s="18">
        <v>2001</v>
      </c>
      <c r="F512" s="19" t="s">
        <v>1699</v>
      </c>
      <c r="G512" s="18">
        <v>68.650000000000006</v>
      </c>
      <c r="H512" s="7"/>
    </row>
    <row r="513" spans="1:8" x14ac:dyDescent="0.25">
      <c r="A513" s="17" t="s">
        <v>1555</v>
      </c>
      <c r="B513" s="17" t="s">
        <v>89</v>
      </c>
      <c r="C513" s="17" t="s">
        <v>28</v>
      </c>
      <c r="D513" s="18">
        <v>2004</v>
      </c>
      <c r="E513" s="18">
        <v>2004</v>
      </c>
      <c r="F513" s="27" t="s">
        <v>1699</v>
      </c>
      <c r="G513" s="18">
        <v>30</v>
      </c>
      <c r="H513" s="7"/>
    </row>
    <row r="514" spans="1:8" x14ac:dyDescent="0.25">
      <c r="A514" s="17" t="s">
        <v>1556</v>
      </c>
      <c r="B514" s="17" t="s">
        <v>790</v>
      </c>
      <c r="C514" s="64" t="s">
        <v>36</v>
      </c>
      <c r="D514" s="18">
        <v>2003</v>
      </c>
      <c r="E514" s="18">
        <v>2003</v>
      </c>
      <c r="F514" s="27" t="s">
        <v>1699</v>
      </c>
      <c r="G514" s="18">
        <v>91.46</v>
      </c>
      <c r="H514" s="7"/>
    </row>
    <row r="515" spans="1:8" x14ac:dyDescent="0.25">
      <c r="A515" s="17" t="s">
        <v>1557</v>
      </c>
      <c r="B515" s="17" t="s">
        <v>206</v>
      </c>
      <c r="C515" s="64" t="s">
        <v>36</v>
      </c>
      <c r="D515" s="18">
        <v>2014</v>
      </c>
      <c r="E515" s="18">
        <v>2020</v>
      </c>
      <c r="F515" s="27" t="s">
        <v>1699</v>
      </c>
      <c r="G515" s="18">
        <v>96</v>
      </c>
      <c r="H515" s="7"/>
    </row>
    <row r="516" spans="1:8" x14ac:dyDescent="0.25">
      <c r="A516" s="17" t="s">
        <v>1558</v>
      </c>
      <c r="B516" s="17" t="s">
        <v>1559</v>
      </c>
      <c r="C516" s="17" t="s">
        <v>28</v>
      </c>
      <c r="D516" s="18">
        <v>2011</v>
      </c>
      <c r="E516" s="18">
        <v>2011</v>
      </c>
      <c r="F516" s="27" t="s">
        <v>1699</v>
      </c>
      <c r="G516" s="18">
        <v>30</v>
      </c>
      <c r="H516" s="7"/>
    </row>
    <row r="517" spans="1:8" x14ac:dyDescent="0.25">
      <c r="A517" s="139" t="s">
        <v>386</v>
      </c>
      <c r="B517" s="139" t="s">
        <v>72</v>
      </c>
      <c r="C517" s="142" t="s">
        <v>36</v>
      </c>
      <c r="D517" s="143">
        <v>2022</v>
      </c>
      <c r="E517" s="143">
        <v>2024</v>
      </c>
      <c r="F517" s="40" t="s">
        <v>1699</v>
      </c>
      <c r="G517" s="143">
        <v>90.82</v>
      </c>
      <c r="H517" s="7"/>
    </row>
    <row r="518" spans="1:8" x14ac:dyDescent="0.25">
      <c r="A518" s="17" t="s">
        <v>386</v>
      </c>
      <c r="B518" s="17" t="s">
        <v>1161</v>
      </c>
      <c r="C518" s="17" t="s">
        <v>24</v>
      </c>
      <c r="D518" s="18">
        <v>2003</v>
      </c>
      <c r="E518" s="18">
        <v>2003</v>
      </c>
      <c r="F518" s="27" t="s">
        <v>1699</v>
      </c>
      <c r="G518" s="18">
        <v>78.36</v>
      </c>
      <c r="H518" s="7"/>
    </row>
    <row r="519" spans="1:8" ht="15" customHeight="1" x14ac:dyDescent="0.25">
      <c r="A519" s="17" t="s">
        <v>386</v>
      </c>
      <c r="B519" s="17" t="s">
        <v>72</v>
      </c>
      <c r="C519" s="17" t="s">
        <v>36</v>
      </c>
      <c r="D519" s="18">
        <v>2024</v>
      </c>
      <c r="E519" s="18">
        <v>2025</v>
      </c>
      <c r="F519" s="17" t="s">
        <v>1699</v>
      </c>
      <c r="G519" s="18">
        <v>96.2</v>
      </c>
      <c r="H519" s="7"/>
    </row>
    <row r="520" spans="1:8" x14ac:dyDescent="0.25">
      <c r="A520" s="17" t="s">
        <v>1560</v>
      </c>
      <c r="B520" s="17" t="s">
        <v>92</v>
      </c>
      <c r="C520" s="17" t="s">
        <v>28</v>
      </c>
      <c r="D520" s="18">
        <v>2006</v>
      </c>
      <c r="E520" s="18">
        <v>2006</v>
      </c>
      <c r="F520" s="27" t="s">
        <v>1699</v>
      </c>
      <c r="G520" s="18">
        <v>35.94</v>
      </c>
      <c r="H520" s="7"/>
    </row>
    <row r="521" spans="1:8" x14ac:dyDescent="0.25">
      <c r="A521" s="139" t="s">
        <v>1561</v>
      </c>
      <c r="B521" s="139" t="s">
        <v>1562</v>
      </c>
      <c r="C521" s="139" t="s">
        <v>31</v>
      </c>
      <c r="D521" s="143">
        <v>2024</v>
      </c>
      <c r="E521" s="143">
        <v>2024</v>
      </c>
      <c r="F521" s="19" t="s">
        <v>1699</v>
      </c>
      <c r="G521" s="143">
        <v>46.6</v>
      </c>
      <c r="H521" s="7"/>
    </row>
    <row r="522" spans="1:8" x14ac:dyDescent="0.25">
      <c r="A522" s="17" t="s">
        <v>1563</v>
      </c>
      <c r="B522" s="17" t="s">
        <v>1564</v>
      </c>
      <c r="C522" s="17" t="s">
        <v>27</v>
      </c>
      <c r="D522" s="18">
        <v>2000</v>
      </c>
      <c r="E522" s="18">
        <v>2018</v>
      </c>
      <c r="F522" s="27" t="s">
        <v>1699</v>
      </c>
      <c r="G522" s="18">
        <v>339.94</v>
      </c>
      <c r="H522" s="7"/>
    </row>
    <row r="523" spans="1:8" x14ac:dyDescent="0.25">
      <c r="A523" s="17" t="s">
        <v>387</v>
      </c>
      <c r="B523" s="17" t="s">
        <v>89</v>
      </c>
      <c r="C523" s="17" t="s">
        <v>28</v>
      </c>
      <c r="D523" s="18">
        <v>2015</v>
      </c>
      <c r="E523" s="18">
        <v>2015</v>
      </c>
      <c r="F523" s="27" t="s">
        <v>1699</v>
      </c>
      <c r="G523" s="18">
        <v>32</v>
      </c>
      <c r="H523" s="7"/>
    </row>
    <row r="524" spans="1:8" x14ac:dyDescent="0.25">
      <c r="A524" s="30" t="s">
        <v>387</v>
      </c>
      <c r="B524" s="30" t="s">
        <v>388</v>
      </c>
      <c r="C524" s="30"/>
      <c r="D524" s="22">
        <v>2000</v>
      </c>
      <c r="E524" s="22"/>
      <c r="F524" s="20" t="s">
        <v>442</v>
      </c>
      <c r="G524" s="22"/>
      <c r="H524" s="7"/>
    </row>
    <row r="525" spans="1:8" x14ac:dyDescent="0.25">
      <c r="A525" s="17" t="s">
        <v>1565</v>
      </c>
      <c r="B525" s="17" t="s">
        <v>111</v>
      </c>
      <c r="C525" s="64" t="s">
        <v>36</v>
      </c>
      <c r="D525" s="18">
        <v>2020</v>
      </c>
      <c r="E525" s="18">
        <v>2021</v>
      </c>
      <c r="F525" s="27" t="s">
        <v>1699</v>
      </c>
      <c r="G525" s="18">
        <v>132.595</v>
      </c>
      <c r="H525" s="7"/>
    </row>
    <row r="526" spans="1:8" x14ac:dyDescent="0.25">
      <c r="A526" s="17" t="s">
        <v>1566</v>
      </c>
      <c r="B526" s="17" t="s">
        <v>47</v>
      </c>
      <c r="C526" s="17" t="s">
        <v>28</v>
      </c>
      <c r="D526" s="18">
        <v>2007</v>
      </c>
      <c r="E526" s="18">
        <v>2007</v>
      </c>
      <c r="F526" s="27" t="s">
        <v>1699</v>
      </c>
      <c r="G526" s="18">
        <v>43.33</v>
      </c>
      <c r="H526" s="7"/>
    </row>
    <row r="527" spans="1:8" x14ac:dyDescent="0.25">
      <c r="A527" s="17" t="s">
        <v>1567</v>
      </c>
      <c r="B527" s="17" t="s">
        <v>619</v>
      </c>
      <c r="C527" s="17" t="s">
        <v>43</v>
      </c>
      <c r="D527" s="18">
        <v>2000</v>
      </c>
      <c r="E527" s="18">
        <v>2013</v>
      </c>
      <c r="F527" s="27" t="s">
        <v>1699</v>
      </c>
      <c r="G527" s="18">
        <v>1517.29</v>
      </c>
      <c r="H527" s="7"/>
    </row>
    <row r="528" spans="1:8" x14ac:dyDescent="0.25">
      <c r="A528" s="17" t="s">
        <v>1568</v>
      </c>
      <c r="B528" s="17" t="s">
        <v>38</v>
      </c>
      <c r="C528" s="17" t="s">
        <v>28</v>
      </c>
      <c r="D528" s="18">
        <v>2005</v>
      </c>
      <c r="E528" s="18">
        <v>2006</v>
      </c>
      <c r="F528" s="27" t="s">
        <v>1699</v>
      </c>
      <c r="G528" s="18">
        <v>34.58</v>
      </c>
      <c r="H528" s="7"/>
    </row>
    <row r="529" spans="1:8" x14ac:dyDescent="0.25">
      <c r="A529" s="17" t="s">
        <v>1569</v>
      </c>
      <c r="B529" s="17" t="s">
        <v>1222</v>
      </c>
      <c r="C529" s="17" t="s">
        <v>43</v>
      </c>
      <c r="D529" s="18">
        <v>2001</v>
      </c>
      <c r="E529" s="18">
        <v>2007</v>
      </c>
      <c r="F529" s="27" t="s">
        <v>1699</v>
      </c>
      <c r="G529" s="18">
        <v>1956.49</v>
      </c>
      <c r="H529" s="7"/>
    </row>
    <row r="530" spans="1:8" x14ac:dyDescent="0.25">
      <c r="A530" s="30" t="s">
        <v>389</v>
      </c>
      <c r="B530" s="30" t="s">
        <v>217</v>
      </c>
      <c r="C530" s="30"/>
      <c r="D530" s="22">
        <v>2008</v>
      </c>
      <c r="E530" s="22"/>
      <c r="F530" s="20" t="s">
        <v>442</v>
      </c>
      <c r="G530" s="22"/>
      <c r="H530" s="7"/>
    </row>
    <row r="531" spans="1:8" x14ac:dyDescent="0.25">
      <c r="A531" s="17" t="s">
        <v>1570</v>
      </c>
      <c r="B531" s="17" t="s">
        <v>162</v>
      </c>
      <c r="C531" s="17" t="s">
        <v>28</v>
      </c>
      <c r="D531" s="18">
        <v>2000</v>
      </c>
      <c r="E531" s="18">
        <v>2001</v>
      </c>
      <c r="F531" s="19" t="s">
        <v>1699</v>
      </c>
      <c r="G531" s="18">
        <v>37.06</v>
      </c>
      <c r="H531" s="7"/>
    </row>
    <row r="532" spans="1:8" x14ac:dyDescent="0.25">
      <c r="A532" s="17" t="s">
        <v>1571</v>
      </c>
      <c r="B532" s="17" t="s">
        <v>1572</v>
      </c>
      <c r="C532" s="17" t="s">
        <v>24</v>
      </c>
      <c r="D532" s="18">
        <v>2000</v>
      </c>
      <c r="E532" s="18">
        <v>2001</v>
      </c>
      <c r="F532" s="27" t="s">
        <v>1699</v>
      </c>
      <c r="G532" s="18">
        <v>69.58</v>
      </c>
      <c r="H532" s="7"/>
    </row>
    <row r="533" spans="1:8" x14ac:dyDescent="0.25">
      <c r="A533" s="17" t="s">
        <v>1573</v>
      </c>
      <c r="B533" s="17" t="s">
        <v>1574</v>
      </c>
      <c r="C533" s="17" t="s">
        <v>17</v>
      </c>
      <c r="D533" s="18">
        <v>2000</v>
      </c>
      <c r="E533" s="18">
        <v>2009</v>
      </c>
      <c r="F533" s="27" t="s">
        <v>1699</v>
      </c>
      <c r="G533" s="18">
        <v>603.04999999999995</v>
      </c>
      <c r="H533" s="7"/>
    </row>
    <row r="534" spans="1:8" x14ac:dyDescent="0.25">
      <c r="A534" s="139" t="s">
        <v>1575</v>
      </c>
      <c r="B534" s="139" t="s">
        <v>874</v>
      </c>
      <c r="C534" s="142" t="s">
        <v>36</v>
      </c>
      <c r="D534" s="143">
        <v>2010</v>
      </c>
      <c r="E534" s="143">
        <v>2012</v>
      </c>
      <c r="F534" s="27" t="s">
        <v>1699</v>
      </c>
      <c r="G534" s="143">
        <v>105.14</v>
      </c>
      <c r="H534" s="7"/>
    </row>
    <row r="535" spans="1:8" x14ac:dyDescent="0.25">
      <c r="A535" s="17" t="s">
        <v>390</v>
      </c>
      <c r="B535" s="17" t="s">
        <v>290</v>
      </c>
      <c r="C535" s="17" t="s">
        <v>43</v>
      </c>
      <c r="D535" s="18">
        <v>2000</v>
      </c>
      <c r="E535" s="18">
        <v>2025</v>
      </c>
      <c r="F535" s="92" t="s">
        <v>1699</v>
      </c>
      <c r="G535" s="18">
        <v>8065.95</v>
      </c>
      <c r="H535" s="7"/>
    </row>
    <row r="536" spans="1:8" x14ac:dyDescent="0.25">
      <c r="A536" s="17" t="s">
        <v>1576</v>
      </c>
      <c r="B536" s="17" t="s">
        <v>40</v>
      </c>
      <c r="C536" s="17" t="s">
        <v>28</v>
      </c>
      <c r="D536" s="18">
        <v>2000</v>
      </c>
      <c r="E536" s="18">
        <v>2001</v>
      </c>
      <c r="F536" s="27" t="s">
        <v>1699</v>
      </c>
      <c r="G536" s="18">
        <v>37.119999999999997</v>
      </c>
      <c r="H536" s="7"/>
    </row>
    <row r="537" spans="1:8" x14ac:dyDescent="0.25">
      <c r="A537" s="30" t="s">
        <v>1747</v>
      </c>
      <c r="B537" s="30" t="s">
        <v>264</v>
      </c>
      <c r="C537" s="30"/>
      <c r="D537" s="22">
        <v>2026</v>
      </c>
      <c r="E537" s="22"/>
      <c r="F537" s="31" t="s">
        <v>442</v>
      </c>
      <c r="G537" s="22"/>
      <c r="H537" s="7"/>
    </row>
    <row r="538" spans="1:8" x14ac:dyDescent="0.25">
      <c r="A538" s="17" t="s">
        <v>1577</v>
      </c>
      <c r="B538" s="17" t="s">
        <v>19</v>
      </c>
      <c r="C538" s="17" t="s">
        <v>17</v>
      </c>
      <c r="D538" s="18">
        <v>2002</v>
      </c>
      <c r="E538" s="18">
        <v>2008</v>
      </c>
      <c r="F538" s="27" t="s">
        <v>1699</v>
      </c>
      <c r="G538" s="18">
        <v>862.06</v>
      </c>
      <c r="H538" s="7"/>
    </row>
    <row r="539" spans="1:8" x14ac:dyDescent="0.25">
      <c r="A539" s="17" t="s">
        <v>1578</v>
      </c>
      <c r="B539" s="17" t="s">
        <v>1579</v>
      </c>
      <c r="C539" s="17" t="s">
        <v>17</v>
      </c>
      <c r="D539" s="18">
        <v>2000</v>
      </c>
      <c r="E539" s="18">
        <v>2007</v>
      </c>
      <c r="F539" s="27" t="s">
        <v>1699</v>
      </c>
      <c r="G539" s="18">
        <v>1040.3150000000001</v>
      </c>
      <c r="H539" s="7"/>
    </row>
    <row r="540" spans="1:8" x14ac:dyDescent="0.25">
      <c r="A540" s="17" t="s">
        <v>195</v>
      </c>
      <c r="B540" s="17" t="s">
        <v>1580</v>
      </c>
      <c r="C540" s="17" t="s">
        <v>17</v>
      </c>
      <c r="D540" s="18">
        <v>2009</v>
      </c>
      <c r="E540" s="18">
        <v>2020</v>
      </c>
      <c r="F540" s="27" t="s">
        <v>1699</v>
      </c>
      <c r="G540" s="18">
        <v>1105.7750000000001</v>
      </c>
      <c r="H540" s="7"/>
    </row>
    <row r="541" spans="1:8" x14ac:dyDescent="0.25">
      <c r="A541" s="17" t="s">
        <v>1581</v>
      </c>
      <c r="B541" s="17" t="s">
        <v>278</v>
      </c>
      <c r="C541" s="64" t="s">
        <v>36</v>
      </c>
      <c r="D541" s="18">
        <v>2012</v>
      </c>
      <c r="E541" s="18">
        <v>2013</v>
      </c>
      <c r="F541" s="27" t="s">
        <v>1699</v>
      </c>
      <c r="G541" s="18">
        <v>122.02500000000001</v>
      </c>
      <c r="H541" s="7"/>
    </row>
    <row r="542" spans="1:8" x14ac:dyDescent="0.25">
      <c r="A542" s="17" t="s">
        <v>1582</v>
      </c>
      <c r="B542" s="17" t="s">
        <v>276</v>
      </c>
      <c r="C542" s="17" t="s">
        <v>6</v>
      </c>
      <c r="D542" s="18">
        <v>2000</v>
      </c>
      <c r="E542" s="18">
        <v>2008</v>
      </c>
      <c r="F542" s="27" t="s">
        <v>1699</v>
      </c>
      <c r="G542" s="18">
        <v>249.14</v>
      </c>
      <c r="H542" s="7"/>
    </row>
    <row r="543" spans="1:8" x14ac:dyDescent="0.25">
      <c r="A543" s="17" t="s">
        <v>1583</v>
      </c>
      <c r="B543" s="17" t="s">
        <v>38</v>
      </c>
      <c r="C543" s="17" t="s">
        <v>28</v>
      </c>
      <c r="D543" s="18">
        <v>2002</v>
      </c>
      <c r="E543" s="18">
        <v>2002</v>
      </c>
      <c r="F543" s="19" t="s">
        <v>1699</v>
      </c>
      <c r="G543" s="18">
        <v>38.76</v>
      </c>
      <c r="H543" s="7"/>
    </row>
    <row r="544" spans="1:8" x14ac:dyDescent="0.25">
      <c r="A544" s="17" t="s">
        <v>1583</v>
      </c>
      <c r="B544" s="17" t="s">
        <v>42</v>
      </c>
      <c r="C544" s="17" t="s">
        <v>27</v>
      </c>
      <c r="D544" s="18">
        <v>2008</v>
      </c>
      <c r="E544" s="18">
        <v>2022</v>
      </c>
      <c r="F544" s="27" t="s">
        <v>1699</v>
      </c>
      <c r="G544" s="18">
        <v>463.8</v>
      </c>
      <c r="H544" s="7"/>
    </row>
    <row r="545" spans="1:8" x14ac:dyDescent="0.25">
      <c r="A545" s="17" t="s">
        <v>1584</v>
      </c>
      <c r="B545" s="17" t="s">
        <v>333</v>
      </c>
      <c r="C545" s="17" t="s">
        <v>27</v>
      </c>
      <c r="D545" s="18">
        <v>2000</v>
      </c>
      <c r="E545" s="18">
        <v>2005</v>
      </c>
      <c r="F545" s="19" t="s">
        <v>1699</v>
      </c>
      <c r="G545" s="18">
        <v>342.99</v>
      </c>
      <c r="H545" s="7"/>
    </row>
    <row r="546" spans="1:8" x14ac:dyDescent="0.25">
      <c r="A546" s="30" t="s">
        <v>1584</v>
      </c>
      <c r="B546" s="30" t="s">
        <v>1726</v>
      </c>
      <c r="C546" s="30"/>
      <c r="D546" s="22">
        <v>2025</v>
      </c>
      <c r="E546" s="22"/>
      <c r="F546" s="30" t="s">
        <v>442</v>
      </c>
      <c r="G546" s="22"/>
      <c r="H546" s="7"/>
    </row>
    <row r="547" spans="1:8" x14ac:dyDescent="0.25">
      <c r="A547" s="17" t="s">
        <v>1020</v>
      </c>
      <c r="B547" s="17" t="s">
        <v>170</v>
      </c>
      <c r="C547" s="17" t="s">
        <v>28</v>
      </c>
      <c r="D547" s="18">
        <v>2000</v>
      </c>
      <c r="E547" s="18">
        <v>2001</v>
      </c>
      <c r="F547" s="27" t="s">
        <v>1699</v>
      </c>
      <c r="G547" s="18">
        <v>33.96</v>
      </c>
      <c r="H547" s="7"/>
    </row>
    <row r="548" spans="1:8" x14ac:dyDescent="0.25">
      <c r="A548" s="17" t="s">
        <v>391</v>
      </c>
      <c r="B548" s="17" t="s">
        <v>1585</v>
      </c>
      <c r="C548" s="17" t="s">
        <v>43</v>
      </c>
      <c r="D548" s="18">
        <v>2000</v>
      </c>
      <c r="E548" s="18">
        <v>2003</v>
      </c>
      <c r="F548" s="19" t="s">
        <v>1699</v>
      </c>
      <c r="G548" s="18">
        <v>910.24</v>
      </c>
      <c r="H548" s="7"/>
    </row>
    <row r="549" spans="1:8" x14ac:dyDescent="0.25">
      <c r="A549" s="30" t="s">
        <v>391</v>
      </c>
      <c r="B549" s="30" t="s">
        <v>230</v>
      </c>
      <c r="C549" s="30"/>
      <c r="D549" s="22">
        <v>2020</v>
      </c>
      <c r="E549" s="22"/>
      <c r="F549" s="20" t="s">
        <v>442</v>
      </c>
      <c r="G549" s="22"/>
      <c r="H549" s="7"/>
    </row>
    <row r="550" spans="1:8" x14ac:dyDescent="0.25">
      <c r="A550" s="140" t="s">
        <v>392</v>
      </c>
      <c r="B550" s="140" t="s">
        <v>170</v>
      </c>
      <c r="C550" s="140"/>
      <c r="D550" s="144">
        <v>2021</v>
      </c>
      <c r="E550" s="144"/>
      <c r="F550" s="66" t="s">
        <v>442</v>
      </c>
      <c r="G550" s="144"/>
      <c r="H550" s="7"/>
    </row>
    <row r="551" spans="1:8" x14ac:dyDescent="0.25">
      <c r="A551" s="17" t="s">
        <v>1586</v>
      </c>
      <c r="B551" s="17" t="s">
        <v>239</v>
      </c>
      <c r="C551" s="17" t="s">
        <v>31</v>
      </c>
      <c r="D551" s="18">
        <v>2005</v>
      </c>
      <c r="E551" s="18">
        <v>2009</v>
      </c>
      <c r="F551" s="27" t="s">
        <v>1699</v>
      </c>
      <c r="G551" s="18">
        <v>145.52000000000001</v>
      </c>
      <c r="H551" s="7"/>
    </row>
    <row r="552" spans="1:8" x14ac:dyDescent="0.25">
      <c r="A552" s="17" t="s">
        <v>1587</v>
      </c>
      <c r="B552" s="17" t="s">
        <v>164</v>
      </c>
      <c r="C552" s="17" t="s">
        <v>17</v>
      </c>
      <c r="D552" s="18">
        <v>2007</v>
      </c>
      <c r="E552" s="18">
        <v>2011</v>
      </c>
      <c r="F552" s="27" t="s">
        <v>1699</v>
      </c>
      <c r="G552" s="18">
        <v>930.88</v>
      </c>
      <c r="H552" s="7"/>
    </row>
    <row r="553" spans="1:8" x14ac:dyDescent="0.25">
      <c r="A553" s="17" t="s">
        <v>1588</v>
      </c>
      <c r="B553" s="17" t="s">
        <v>1589</v>
      </c>
      <c r="C553" s="17" t="s">
        <v>28</v>
      </c>
      <c r="D553" s="18">
        <v>2012</v>
      </c>
      <c r="E553" s="18">
        <v>2016</v>
      </c>
      <c r="F553" s="27" t="s">
        <v>1699</v>
      </c>
      <c r="G553" s="18">
        <v>100.49</v>
      </c>
      <c r="H553" s="7"/>
    </row>
    <row r="554" spans="1:8" x14ac:dyDescent="0.25">
      <c r="A554" s="139" t="s">
        <v>1590</v>
      </c>
      <c r="B554" s="139" t="s">
        <v>1591</v>
      </c>
      <c r="C554" s="139" t="s">
        <v>24</v>
      </c>
      <c r="D554" s="143">
        <v>2008</v>
      </c>
      <c r="E554" s="143">
        <v>2008</v>
      </c>
      <c r="F554" s="27" t="s">
        <v>1699</v>
      </c>
      <c r="G554" s="143">
        <v>63.16</v>
      </c>
      <c r="H554" s="7"/>
    </row>
    <row r="555" spans="1:8" x14ac:dyDescent="0.25">
      <c r="A555" s="30" t="s">
        <v>393</v>
      </c>
      <c r="B555" s="30" t="s">
        <v>212</v>
      </c>
      <c r="C555" s="30"/>
      <c r="D555" s="22">
        <v>2024</v>
      </c>
      <c r="E555" s="22"/>
      <c r="F555" s="30" t="s">
        <v>442</v>
      </c>
      <c r="G555" s="22"/>
      <c r="H555" s="7"/>
    </row>
    <row r="556" spans="1:8" x14ac:dyDescent="0.25">
      <c r="A556" s="17" t="s">
        <v>1592</v>
      </c>
      <c r="B556" s="17" t="s">
        <v>206</v>
      </c>
      <c r="C556" s="64" t="s">
        <v>36</v>
      </c>
      <c r="D556" s="18">
        <v>2005</v>
      </c>
      <c r="E556" s="18">
        <v>2007</v>
      </c>
      <c r="F556" s="27" t="s">
        <v>1699</v>
      </c>
      <c r="G556" s="18">
        <v>160.91</v>
      </c>
      <c r="H556" s="7"/>
    </row>
    <row r="557" spans="1:8" x14ac:dyDescent="0.25">
      <c r="A557" s="17" t="s">
        <v>394</v>
      </c>
      <c r="B557" s="17" t="s">
        <v>262</v>
      </c>
      <c r="C557" s="17" t="s">
        <v>43</v>
      </c>
      <c r="D557" s="18">
        <v>2007</v>
      </c>
      <c r="E557" s="18">
        <v>2025</v>
      </c>
      <c r="F557" s="118" t="s">
        <v>1699</v>
      </c>
      <c r="G557" s="18">
        <v>2613.6799999999998</v>
      </c>
      <c r="H557" s="7"/>
    </row>
    <row r="558" spans="1:8" x14ac:dyDescent="0.25">
      <c r="A558" s="139" t="s">
        <v>1593</v>
      </c>
      <c r="B558" s="139" t="s">
        <v>72</v>
      </c>
      <c r="C558" s="139" t="s">
        <v>17</v>
      </c>
      <c r="D558" s="143">
        <v>2000</v>
      </c>
      <c r="E558" s="143">
        <v>2017</v>
      </c>
      <c r="F558" s="27" t="s">
        <v>1699</v>
      </c>
      <c r="G558" s="143">
        <v>1067.08</v>
      </c>
      <c r="H558" s="7"/>
    </row>
    <row r="559" spans="1:8" x14ac:dyDescent="0.25">
      <c r="A559" s="17" t="s">
        <v>1594</v>
      </c>
      <c r="B559" s="17" t="s">
        <v>308</v>
      </c>
      <c r="C559" s="17" t="s">
        <v>31</v>
      </c>
      <c r="D559" s="18">
        <v>2005</v>
      </c>
      <c r="E559" s="18">
        <v>2005</v>
      </c>
      <c r="F559" s="27" t="s">
        <v>1699</v>
      </c>
      <c r="G559" s="18">
        <v>54.07</v>
      </c>
      <c r="H559" s="7"/>
    </row>
    <row r="560" spans="1:8" x14ac:dyDescent="0.25">
      <c r="A560" s="30" t="s">
        <v>395</v>
      </c>
      <c r="B560" s="30" t="s">
        <v>396</v>
      </c>
      <c r="C560" s="30"/>
      <c r="D560" s="22">
        <v>2007</v>
      </c>
      <c r="E560" s="22"/>
      <c r="F560" s="20" t="s">
        <v>442</v>
      </c>
      <c r="G560" s="22"/>
      <c r="H560" s="7"/>
    </row>
    <row r="561" spans="1:8" x14ac:dyDescent="0.25">
      <c r="A561" s="140" t="s">
        <v>397</v>
      </c>
      <c r="B561" s="140" t="s">
        <v>398</v>
      </c>
      <c r="C561" s="140"/>
      <c r="D561" s="144">
        <v>2007</v>
      </c>
      <c r="E561" s="144"/>
      <c r="F561" s="146" t="s">
        <v>442</v>
      </c>
      <c r="G561" s="144"/>
      <c r="H561" s="7"/>
    </row>
    <row r="562" spans="1:8" x14ac:dyDescent="0.25">
      <c r="A562" s="17" t="s">
        <v>1595</v>
      </c>
      <c r="B562" s="17" t="s">
        <v>596</v>
      </c>
      <c r="C562" s="17" t="s">
        <v>28</v>
      </c>
      <c r="D562" s="18">
        <v>2002</v>
      </c>
      <c r="E562" s="18">
        <v>2002</v>
      </c>
      <c r="F562" s="19" t="s">
        <v>1699</v>
      </c>
      <c r="G562" s="18">
        <v>30</v>
      </c>
      <c r="H562" s="7"/>
    </row>
    <row r="563" spans="1:8" x14ac:dyDescent="0.25">
      <c r="A563" s="30" t="s">
        <v>399</v>
      </c>
      <c r="B563" s="30" t="s">
        <v>400</v>
      </c>
      <c r="C563" s="30"/>
      <c r="D563" s="22">
        <v>2000</v>
      </c>
      <c r="E563" s="22"/>
      <c r="F563" s="20" t="s">
        <v>442</v>
      </c>
      <c r="G563" s="22"/>
      <c r="H563" s="7"/>
    </row>
    <row r="564" spans="1:8" x14ac:dyDescent="0.25">
      <c r="A564" s="17" t="s">
        <v>1596</v>
      </c>
      <c r="B564" s="17" t="s">
        <v>114</v>
      </c>
      <c r="C564" s="17" t="s">
        <v>6</v>
      </c>
      <c r="D564" s="18">
        <v>2010</v>
      </c>
      <c r="E564" s="18">
        <v>2016</v>
      </c>
      <c r="F564" s="27" t="s">
        <v>1699</v>
      </c>
      <c r="G564" s="18">
        <v>325.83499999999998</v>
      </c>
      <c r="H564" s="7"/>
    </row>
    <row r="565" spans="1:8" x14ac:dyDescent="0.25">
      <c r="A565" s="30" t="s">
        <v>401</v>
      </c>
      <c r="B565" s="30" t="s">
        <v>62</v>
      </c>
      <c r="C565" s="30"/>
      <c r="D565" s="22">
        <v>2009</v>
      </c>
      <c r="E565" s="22"/>
      <c r="F565" s="20" t="s">
        <v>442</v>
      </c>
      <c r="G565" s="22"/>
      <c r="H565" s="7"/>
    </row>
    <row r="566" spans="1:8" x14ac:dyDescent="0.25">
      <c r="A566" s="17" t="s">
        <v>1597</v>
      </c>
      <c r="B566" s="17" t="s">
        <v>105</v>
      </c>
      <c r="C566" s="17" t="s">
        <v>6</v>
      </c>
      <c r="D566" s="18">
        <v>2007</v>
      </c>
      <c r="E566" s="18">
        <v>2009</v>
      </c>
      <c r="F566" s="27" t="s">
        <v>1699</v>
      </c>
      <c r="G566" s="18">
        <v>238.5</v>
      </c>
      <c r="H566" s="7"/>
    </row>
    <row r="567" spans="1:8" x14ac:dyDescent="0.25">
      <c r="A567" s="30" t="s">
        <v>402</v>
      </c>
      <c r="B567" s="30" t="s">
        <v>206</v>
      </c>
      <c r="C567" s="30"/>
      <c r="D567" s="22">
        <v>2023</v>
      </c>
      <c r="E567" s="22"/>
      <c r="F567" s="31" t="s">
        <v>442</v>
      </c>
      <c r="G567" s="22"/>
      <c r="H567" s="7"/>
    </row>
    <row r="568" spans="1:8" x14ac:dyDescent="0.25">
      <c r="A568" s="17" t="s">
        <v>1598</v>
      </c>
      <c r="B568" s="17" t="s">
        <v>576</v>
      </c>
      <c r="C568" s="17" t="s">
        <v>31</v>
      </c>
      <c r="D568" s="18">
        <v>2021</v>
      </c>
      <c r="E568" s="18">
        <v>2021</v>
      </c>
      <c r="F568" s="27" t="s">
        <v>1699</v>
      </c>
      <c r="G568" s="18">
        <v>45.95</v>
      </c>
      <c r="H568" s="7"/>
    </row>
    <row r="569" spans="1:8" x14ac:dyDescent="0.25">
      <c r="A569" s="17" t="s">
        <v>207</v>
      </c>
      <c r="B569" s="17" t="s">
        <v>111</v>
      </c>
      <c r="C569" s="17" t="s">
        <v>28</v>
      </c>
      <c r="D569" s="18">
        <v>2006</v>
      </c>
      <c r="E569" s="18">
        <v>2006</v>
      </c>
      <c r="F569" s="27" t="s">
        <v>1699</v>
      </c>
      <c r="G569" s="18">
        <v>38.22</v>
      </c>
      <c r="H569" s="7"/>
    </row>
    <row r="570" spans="1:8" x14ac:dyDescent="0.25">
      <c r="A570" s="17" t="s">
        <v>207</v>
      </c>
      <c r="B570" s="17" t="s">
        <v>230</v>
      </c>
      <c r="C570" s="17" t="s">
        <v>6</v>
      </c>
      <c r="D570" s="18">
        <v>2000</v>
      </c>
      <c r="E570" s="18">
        <v>2008</v>
      </c>
      <c r="F570" s="27" t="s">
        <v>1699</v>
      </c>
      <c r="G570" s="18">
        <v>269.12</v>
      </c>
      <c r="H570" s="7"/>
    </row>
    <row r="571" spans="1:8" x14ac:dyDescent="0.25">
      <c r="A571" s="17" t="s">
        <v>207</v>
      </c>
      <c r="B571" s="17" t="s">
        <v>1480</v>
      </c>
      <c r="C571" s="64" t="s">
        <v>36</v>
      </c>
      <c r="D571" s="18">
        <v>2000</v>
      </c>
      <c r="E571" s="18">
        <v>2004</v>
      </c>
      <c r="F571" s="27" t="s">
        <v>1699</v>
      </c>
      <c r="G571" s="18">
        <v>92.47</v>
      </c>
      <c r="H571" s="7"/>
    </row>
    <row r="572" spans="1:8" x14ac:dyDescent="0.25">
      <c r="A572" s="30" t="s">
        <v>207</v>
      </c>
      <c r="B572" s="30" t="s">
        <v>92</v>
      </c>
      <c r="C572" s="30"/>
      <c r="D572" s="22">
        <v>2021</v>
      </c>
      <c r="E572" s="22"/>
      <c r="F572" s="20" t="s">
        <v>442</v>
      </c>
      <c r="G572" s="22"/>
      <c r="H572" s="7"/>
    </row>
    <row r="573" spans="1:8" x14ac:dyDescent="0.25">
      <c r="A573" s="17" t="s">
        <v>1044</v>
      </c>
      <c r="B573" s="17" t="s">
        <v>42</v>
      </c>
      <c r="C573" s="17" t="s">
        <v>31</v>
      </c>
      <c r="D573" s="18">
        <v>2006</v>
      </c>
      <c r="E573" s="18">
        <v>2007</v>
      </c>
      <c r="F573" s="27" t="s">
        <v>1699</v>
      </c>
      <c r="G573" s="18">
        <v>47.905000000000001</v>
      </c>
      <c r="H573" s="7"/>
    </row>
    <row r="574" spans="1:8" x14ac:dyDescent="0.25">
      <c r="A574" s="30" t="s">
        <v>403</v>
      </c>
      <c r="B574" s="30" t="s">
        <v>94</v>
      </c>
      <c r="C574" s="30"/>
      <c r="D574" s="22">
        <v>2017</v>
      </c>
      <c r="E574" s="22"/>
      <c r="F574" s="20" t="s">
        <v>442</v>
      </c>
      <c r="G574" s="22"/>
      <c r="H574" s="7"/>
    </row>
    <row r="575" spans="1:8" x14ac:dyDescent="0.25">
      <c r="A575" s="30" t="s">
        <v>404</v>
      </c>
      <c r="B575" s="30" t="s">
        <v>194</v>
      </c>
      <c r="C575" s="30"/>
      <c r="D575" s="22">
        <v>2021</v>
      </c>
      <c r="E575" s="22"/>
      <c r="F575" s="20" t="s">
        <v>442</v>
      </c>
      <c r="G575" s="22"/>
      <c r="H575" s="7"/>
    </row>
    <row r="576" spans="1:8" x14ac:dyDescent="0.25">
      <c r="A576" s="30" t="s">
        <v>405</v>
      </c>
      <c r="B576" s="30" t="s">
        <v>278</v>
      </c>
      <c r="C576" s="30"/>
      <c r="D576" s="22">
        <v>2005</v>
      </c>
      <c r="E576" s="22"/>
      <c r="F576" s="20" t="s">
        <v>442</v>
      </c>
      <c r="G576" s="22"/>
      <c r="H576" s="7"/>
    </row>
    <row r="577" spans="1:8" x14ac:dyDescent="0.25">
      <c r="A577" s="17" t="s">
        <v>1599</v>
      </c>
      <c r="B577" s="17" t="s">
        <v>314</v>
      </c>
      <c r="C577" s="64" t="s">
        <v>36</v>
      </c>
      <c r="D577" s="18">
        <v>2018</v>
      </c>
      <c r="E577" s="18">
        <v>2020</v>
      </c>
      <c r="F577" s="27" t="s">
        <v>1699</v>
      </c>
      <c r="G577" s="18">
        <v>150.71</v>
      </c>
      <c r="H577" s="7"/>
    </row>
    <row r="578" spans="1:8" x14ac:dyDescent="0.25">
      <c r="A578" s="17" t="s">
        <v>406</v>
      </c>
      <c r="B578" s="17" t="s">
        <v>164</v>
      </c>
      <c r="C578" s="17" t="s">
        <v>6</v>
      </c>
      <c r="D578" s="18">
        <v>2015</v>
      </c>
      <c r="E578" s="18">
        <v>2026</v>
      </c>
      <c r="F578" s="127" t="s">
        <v>1699</v>
      </c>
      <c r="G578" s="18">
        <v>228.88</v>
      </c>
      <c r="H578" s="7"/>
    </row>
    <row r="579" spans="1:8" x14ac:dyDescent="0.25">
      <c r="A579" s="140" t="s">
        <v>407</v>
      </c>
      <c r="B579" s="140" t="s">
        <v>40</v>
      </c>
      <c r="C579" s="140"/>
      <c r="D579" s="144">
        <v>2009</v>
      </c>
      <c r="E579" s="144"/>
      <c r="F579" s="20" t="s">
        <v>442</v>
      </c>
      <c r="G579" s="144"/>
      <c r="H579" s="7"/>
    </row>
    <row r="580" spans="1:8" x14ac:dyDescent="0.25">
      <c r="A580" s="17" t="s">
        <v>1600</v>
      </c>
      <c r="B580" s="17" t="s">
        <v>1601</v>
      </c>
      <c r="C580" s="17" t="s">
        <v>31</v>
      </c>
      <c r="D580" s="18">
        <v>2000</v>
      </c>
      <c r="E580" s="18">
        <v>2002</v>
      </c>
      <c r="F580" s="19" t="s">
        <v>1699</v>
      </c>
      <c r="G580" s="18">
        <v>54.53</v>
      </c>
      <c r="H580" s="7"/>
    </row>
    <row r="581" spans="1:8" x14ac:dyDescent="0.25">
      <c r="A581" s="17" t="s">
        <v>1602</v>
      </c>
      <c r="B581" s="17" t="s">
        <v>345</v>
      </c>
      <c r="C581" s="17" t="s">
        <v>28</v>
      </c>
      <c r="D581" s="18">
        <v>2000</v>
      </c>
      <c r="E581" s="18">
        <v>2002</v>
      </c>
      <c r="F581" s="19" t="s">
        <v>1699</v>
      </c>
      <c r="G581" s="18">
        <v>20.72</v>
      </c>
      <c r="H581" s="7"/>
    </row>
    <row r="582" spans="1:8" x14ac:dyDescent="0.25">
      <c r="A582" s="17" t="s">
        <v>1603</v>
      </c>
      <c r="B582" s="17" t="s">
        <v>92</v>
      </c>
      <c r="C582" s="17" t="s">
        <v>28</v>
      </c>
      <c r="D582" s="18">
        <v>2003</v>
      </c>
      <c r="E582" s="18">
        <v>2005</v>
      </c>
      <c r="F582" s="27" t="s">
        <v>1699</v>
      </c>
      <c r="G582" s="18">
        <v>37.64</v>
      </c>
      <c r="H582" s="7"/>
    </row>
    <row r="583" spans="1:8" x14ac:dyDescent="0.25">
      <c r="A583" s="17" t="s">
        <v>1604</v>
      </c>
      <c r="B583" s="17" t="s">
        <v>196</v>
      </c>
      <c r="C583" s="17" t="s">
        <v>28</v>
      </c>
      <c r="D583" s="18">
        <v>2009</v>
      </c>
      <c r="E583" s="18">
        <v>2009</v>
      </c>
      <c r="F583" s="27" t="s">
        <v>1699</v>
      </c>
      <c r="G583" s="18">
        <v>30</v>
      </c>
      <c r="H583" s="7"/>
    </row>
    <row r="584" spans="1:8" x14ac:dyDescent="0.25">
      <c r="A584" s="17" t="s">
        <v>219</v>
      </c>
      <c r="B584" s="17" t="s">
        <v>322</v>
      </c>
      <c r="C584" s="17" t="s">
        <v>28</v>
      </c>
      <c r="D584" s="18">
        <v>2002</v>
      </c>
      <c r="E584" s="18">
        <v>2002</v>
      </c>
      <c r="F584" s="19" t="s">
        <v>1699</v>
      </c>
      <c r="G584" s="18">
        <v>43.89</v>
      </c>
      <c r="H584" s="7"/>
    </row>
    <row r="585" spans="1:8" x14ac:dyDescent="0.25">
      <c r="A585" s="17" t="s">
        <v>219</v>
      </c>
      <c r="B585" s="17" t="s">
        <v>1605</v>
      </c>
      <c r="C585" s="17" t="s">
        <v>31</v>
      </c>
      <c r="D585" s="18">
        <v>2003</v>
      </c>
      <c r="E585" s="18">
        <v>2003</v>
      </c>
      <c r="F585" s="27" t="s">
        <v>1699</v>
      </c>
      <c r="G585" s="18">
        <v>27.84</v>
      </c>
      <c r="H585" s="7"/>
    </row>
    <row r="586" spans="1:8" x14ac:dyDescent="0.25">
      <c r="A586" s="17" t="s">
        <v>219</v>
      </c>
      <c r="B586" s="17" t="s">
        <v>58</v>
      </c>
      <c r="C586" s="17" t="s">
        <v>6</v>
      </c>
      <c r="D586" s="18">
        <v>2000</v>
      </c>
      <c r="E586" s="18">
        <v>2005</v>
      </c>
      <c r="F586" s="27" t="s">
        <v>1699</v>
      </c>
      <c r="G586" s="18">
        <v>130.38999999999999</v>
      </c>
      <c r="H586" s="7"/>
    </row>
    <row r="587" spans="1:8" x14ac:dyDescent="0.25">
      <c r="A587" s="17" t="s">
        <v>1061</v>
      </c>
      <c r="B587" s="17" t="s">
        <v>92</v>
      </c>
      <c r="C587" s="17" t="s">
        <v>27</v>
      </c>
      <c r="D587" s="18">
        <v>2012</v>
      </c>
      <c r="E587" s="18">
        <v>2015</v>
      </c>
      <c r="F587" s="27" t="s">
        <v>1699</v>
      </c>
      <c r="G587" s="18">
        <v>372.79</v>
      </c>
      <c r="H587" s="7"/>
    </row>
    <row r="588" spans="1:8" x14ac:dyDescent="0.25">
      <c r="A588" s="139" t="s">
        <v>1606</v>
      </c>
      <c r="B588" s="139" t="s">
        <v>822</v>
      </c>
      <c r="C588" s="139" t="s">
        <v>24</v>
      </c>
      <c r="D588" s="143">
        <v>2000</v>
      </c>
      <c r="E588" s="143">
        <v>2001</v>
      </c>
      <c r="F588" s="19" t="s">
        <v>1699</v>
      </c>
      <c r="G588" s="143">
        <v>74.430000000000007</v>
      </c>
      <c r="H588" s="7"/>
    </row>
    <row r="589" spans="1:8" x14ac:dyDescent="0.25">
      <c r="A589" s="17" t="s">
        <v>1607</v>
      </c>
      <c r="B589" s="17" t="s">
        <v>387</v>
      </c>
      <c r="C589" s="17" t="s">
        <v>9</v>
      </c>
      <c r="D589" s="18">
        <v>2000</v>
      </c>
      <c r="E589" s="18">
        <v>2005</v>
      </c>
      <c r="F589" s="27" t="s">
        <v>1699</v>
      </c>
      <c r="G589" s="18">
        <v>875.56</v>
      </c>
      <c r="H589" s="7"/>
    </row>
    <row r="590" spans="1:8" x14ac:dyDescent="0.25">
      <c r="A590" s="17" t="s">
        <v>1608</v>
      </c>
      <c r="B590" s="17" t="s">
        <v>170</v>
      </c>
      <c r="C590" s="17" t="s">
        <v>31</v>
      </c>
      <c r="D590" s="18">
        <v>2008</v>
      </c>
      <c r="E590" s="18">
        <v>2008</v>
      </c>
      <c r="F590" s="27" t="s">
        <v>1699</v>
      </c>
      <c r="G590" s="18">
        <v>49.62</v>
      </c>
      <c r="H590" s="7"/>
    </row>
    <row r="591" spans="1:8" x14ac:dyDescent="0.25">
      <c r="A591" s="27" t="s">
        <v>1609</v>
      </c>
      <c r="B591" s="27" t="s">
        <v>92</v>
      </c>
      <c r="C591" s="27" t="s">
        <v>27</v>
      </c>
      <c r="D591" s="28">
        <v>2005</v>
      </c>
      <c r="E591" s="28">
        <v>2018</v>
      </c>
      <c r="F591" s="27" t="s">
        <v>1699</v>
      </c>
      <c r="G591" s="28">
        <v>2127.36</v>
      </c>
      <c r="H591" s="7"/>
    </row>
    <row r="592" spans="1:8" x14ac:dyDescent="0.25">
      <c r="A592" s="17" t="s">
        <v>1610</v>
      </c>
      <c r="B592" s="17" t="s">
        <v>1611</v>
      </c>
      <c r="C592" s="64" t="s">
        <v>36</v>
      </c>
      <c r="D592" s="18">
        <v>2005</v>
      </c>
      <c r="E592" s="18">
        <v>2010</v>
      </c>
      <c r="F592" s="27" t="s">
        <v>1699</v>
      </c>
      <c r="G592" s="18">
        <v>123.34</v>
      </c>
      <c r="H592" s="7"/>
    </row>
    <row r="593" spans="1:8" x14ac:dyDescent="0.25">
      <c r="A593" s="17" t="s">
        <v>1078</v>
      </c>
      <c r="B593" s="17" t="s">
        <v>164</v>
      </c>
      <c r="C593" s="17" t="s">
        <v>28</v>
      </c>
      <c r="D593" s="18">
        <v>2014</v>
      </c>
      <c r="E593" s="18">
        <v>2014</v>
      </c>
      <c r="F593" s="27" t="s">
        <v>1699</v>
      </c>
      <c r="G593" s="18">
        <v>48</v>
      </c>
      <c r="H593" s="7"/>
    </row>
    <row r="594" spans="1:8" x14ac:dyDescent="0.25">
      <c r="A594" s="17" t="s">
        <v>1078</v>
      </c>
      <c r="B594" s="17" t="s">
        <v>1612</v>
      </c>
      <c r="C594" s="17" t="s">
        <v>24</v>
      </c>
      <c r="D594" s="18">
        <v>2014</v>
      </c>
      <c r="E594" s="18">
        <v>2014</v>
      </c>
      <c r="F594" s="27" t="s">
        <v>1699</v>
      </c>
      <c r="G594" s="18">
        <v>68.66</v>
      </c>
      <c r="H594" s="7"/>
    </row>
    <row r="595" spans="1:8" x14ac:dyDescent="0.25">
      <c r="A595" s="17" t="s">
        <v>1613</v>
      </c>
      <c r="B595" s="17" t="s">
        <v>105</v>
      </c>
      <c r="C595" s="17" t="s">
        <v>6</v>
      </c>
      <c r="D595" s="18">
        <v>2003</v>
      </c>
      <c r="E595" s="18">
        <v>2013</v>
      </c>
      <c r="F595" s="27" t="s">
        <v>1699</v>
      </c>
      <c r="G595" s="18">
        <v>229.59</v>
      </c>
      <c r="H595" s="7"/>
    </row>
    <row r="596" spans="1:8" x14ac:dyDescent="0.25">
      <c r="A596" s="139" t="s">
        <v>60</v>
      </c>
      <c r="B596" s="139" t="s">
        <v>619</v>
      </c>
      <c r="C596" s="142" t="s">
        <v>36</v>
      </c>
      <c r="D596" s="143">
        <v>2011</v>
      </c>
      <c r="E596" s="143">
        <v>2012</v>
      </c>
      <c r="F596" s="27" t="s">
        <v>1699</v>
      </c>
      <c r="G596" s="143">
        <v>173.78</v>
      </c>
      <c r="H596" s="7"/>
    </row>
    <row r="597" spans="1:8" x14ac:dyDescent="0.25">
      <c r="A597" s="17" t="s">
        <v>60</v>
      </c>
      <c r="B597" s="17" t="s">
        <v>408</v>
      </c>
      <c r="C597" s="17" t="s">
        <v>9</v>
      </c>
      <c r="D597" s="18">
        <v>2007</v>
      </c>
      <c r="E597" s="18">
        <v>2025</v>
      </c>
      <c r="F597" s="118" t="s">
        <v>1699</v>
      </c>
      <c r="G597" s="18">
        <v>3014.71</v>
      </c>
      <c r="H597" s="7"/>
    </row>
    <row r="598" spans="1:8" x14ac:dyDescent="0.25">
      <c r="A598" s="17" t="s">
        <v>1614</v>
      </c>
      <c r="B598" s="17" t="s">
        <v>62</v>
      </c>
      <c r="C598" s="64" t="s">
        <v>36</v>
      </c>
      <c r="D598" s="18">
        <v>2010</v>
      </c>
      <c r="E598" s="18">
        <v>2010</v>
      </c>
      <c r="F598" s="27" t="s">
        <v>1699</v>
      </c>
      <c r="G598" s="18">
        <v>114.68</v>
      </c>
      <c r="H598" s="7"/>
    </row>
    <row r="599" spans="1:8" x14ac:dyDescent="0.25">
      <c r="A599" s="30" t="s">
        <v>409</v>
      </c>
      <c r="B599" s="30" t="s">
        <v>94</v>
      </c>
      <c r="C599" s="30"/>
      <c r="D599" s="22">
        <v>2018</v>
      </c>
      <c r="E599" s="22"/>
      <c r="F599" s="20" t="s">
        <v>442</v>
      </c>
      <c r="G599" s="22"/>
      <c r="H599" s="7"/>
    </row>
    <row r="600" spans="1:8" x14ac:dyDescent="0.25">
      <c r="A600" s="17" t="s">
        <v>1615</v>
      </c>
      <c r="B600" s="17" t="s">
        <v>523</v>
      </c>
      <c r="C600" s="64" t="s">
        <v>36</v>
      </c>
      <c r="D600" s="18">
        <v>2020</v>
      </c>
      <c r="E600" s="18">
        <v>2022</v>
      </c>
      <c r="F600" s="27" t="s">
        <v>1699</v>
      </c>
      <c r="G600" s="18">
        <v>88.05</v>
      </c>
      <c r="H600" s="7"/>
    </row>
    <row r="601" spans="1:8" x14ac:dyDescent="0.25">
      <c r="A601" s="17" t="s">
        <v>1616</v>
      </c>
      <c r="B601" s="17" t="s">
        <v>1617</v>
      </c>
      <c r="C601" s="17" t="s">
        <v>28</v>
      </c>
      <c r="D601" s="18">
        <v>2003</v>
      </c>
      <c r="E601" s="18">
        <v>2004</v>
      </c>
      <c r="F601" s="27" t="s">
        <v>1699</v>
      </c>
      <c r="G601" s="18">
        <v>68.36</v>
      </c>
      <c r="H601" s="7"/>
    </row>
    <row r="602" spans="1:8" x14ac:dyDescent="0.25">
      <c r="A602" s="17" t="s">
        <v>1618</v>
      </c>
      <c r="B602" s="17" t="s">
        <v>1619</v>
      </c>
      <c r="C602" s="17" t="s">
        <v>43</v>
      </c>
      <c r="D602" s="18">
        <v>2000</v>
      </c>
      <c r="E602" s="18">
        <v>2006</v>
      </c>
      <c r="F602" s="27" t="s">
        <v>1699</v>
      </c>
      <c r="G602" s="18">
        <v>912.89</v>
      </c>
      <c r="H602" s="7"/>
    </row>
    <row r="603" spans="1:8" x14ac:dyDescent="0.25">
      <c r="A603" s="139" t="s">
        <v>1620</v>
      </c>
      <c r="B603" s="139" t="s">
        <v>40</v>
      </c>
      <c r="C603" s="139" t="s">
        <v>9</v>
      </c>
      <c r="D603" s="143">
        <v>2000</v>
      </c>
      <c r="E603" s="143">
        <v>2005</v>
      </c>
      <c r="F603" s="27" t="s">
        <v>1699</v>
      </c>
      <c r="G603" s="143">
        <v>848.63</v>
      </c>
      <c r="H603" s="7"/>
    </row>
    <row r="604" spans="1:8" ht="15" customHeight="1" x14ac:dyDescent="0.25">
      <c r="A604" s="17" t="s">
        <v>1621</v>
      </c>
      <c r="B604" s="17" t="s">
        <v>16</v>
      </c>
      <c r="C604" s="17" t="s">
        <v>31</v>
      </c>
      <c r="D604" s="18">
        <v>2005</v>
      </c>
      <c r="E604" s="18">
        <v>2006</v>
      </c>
      <c r="F604" s="27" t="s">
        <v>1699</v>
      </c>
      <c r="G604" s="18">
        <v>155.285</v>
      </c>
      <c r="H604" s="7"/>
    </row>
    <row r="605" spans="1:8" x14ac:dyDescent="0.25">
      <c r="A605" s="17" t="s">
        <v>1622</v>
      </c>
      <c r="B605" s="17" t="s">
        <v>1623</v>
      </c>
      <c r="C605" s="64" t="s">
        <v>36</v>
      </c>
      <c r="D605" s="18">
        <v>2012</v>
      </c>
      <c r="E605" s="18">
        <v>2015</v>
      </c>
      <c r="F605" s="27" t="s">
        <v>1699</v>
      </c>
      <c r="G605" s="18">
        <v>124.82</v>
      </c>
      <c r="H605" s="7"/>
    </row>
    <row r="606" spans="1:8" x14ac:dyDescent="0.25">
      <c r="A606" s="17" t="s">
        <v>1624</v>
      </c>
      <c r="B606" s="17" t="s">
        <v>1625</v>
      </c>
      <c r="C606" s="17" t="s">
        <v>27</v>
      </c>
      <c r="D606" s="18">
        <v>2012</v>
      </c>
      <c r="E606" s="18">
        <v>2023</v>
      </c>
      <c r="F606" s="27" t="s">
        <v>1699</v>
      </c>
      <c r="G606" s="18">
        <v>342.87</v>
      </c>
      <c r="H606" s="7"/>
    </row>
    <row r="607" spans="1:8" x14ac:dyDescent="0.25">
      <c r="A607" s="17" t="s">
        <v>1626</v>
      </c>
      <c r="B607" s="17" t="s">
        <v>94</v>
      </c>
      <c r="C607" s="17" t="s">
        <v>9</v>
      </c>
      <c r="D607" s="18">
        <v>2009</v>
      </c>
      <c r="E607" s="18">
        <v>2023</v>
      </c>
      <c r="F607" s="27" t="s">
        <v>1699</v>
      </c>
      <c r="G607" s="18">
        <v>708.95</v>
      </c>
      <c r="H607" s="7"/>
    </row>
    <row r="608" spans="1:8" x14ac:dyDescent="0.25">
      <c r="A608" s="17" t="s">
        <v>1095</v>
      </c>
      <c r="B608" s="17" t="s">
        <v>194</v>
      </c>
      <c r="C608" s="17" t="s">
        <v>24</v>
      </c>
      <c r="D608" s="18">
        <v>2000</v>
      </c>
      <c r="E608" s="18">
        <v>2001</v>
      </c>
      <c r="F608" s="19" t="s">
        <v>1699</v>
      </c>
      <c r="G608" s="18">
        <v>68.66</v>
      </c>
      <c r="H608" s="7"/>
    </row>
    <row r="609" spans="1:8" x14ac:dyDescent="0.25">
      <c r="A609" s="30" t="s">
        <v>410</v>
      </c>
      <c r="B609" s="30" t="s">
        <v>38</v>
      </c>
      <c r="C609" s="30"/>
      <c r="D609" s="22">
        <v>2001</v>
      </c>
      <c r="E609" s="22"/>
      <c r="F609" s="20" t="s">
        <v>442</v>
      </c>
      <c r="G609" s="22"/>
      <c r="H609" s="7"/>
    </row>
    <row r="610" spans="1:8" x14ac:dyDescent="0.25">
      <c r="A610" s="17" t="s">
        <v>1627</v>
      </c>
      <c r="B610" s="17" t="s">
        <v>1628</v>
      </c>
      <c r="C610" s="17" t="s">
        <v>9</v>
      </c>
      <c r="D610" s="18">
        <v>2000</v>
      </c>
      <c r="E610" s="18">
        <v>2013</v>
      </c>
      <c r="F610" s="27" t="s">
        <v>1699</v>
      </c>
      <c r="G610" s="18">
        <v>1552.635</v>
      </c>
      <c r="H610" s="7"/>
    </row>
    <row r="611" spans="1:8" x14ac:dyDescent="0.25">
      <c r="A611" s="17" t="s">
        <v>1629</v>
      </c>
      <c r="B611" s="17" t="s">
        <v>1630</v>
      </c>
      <c r="C611" s="64" t="s">
        <v>36</v>
      </c>
      <c r="D611" s="18">
        <v>2013</v>
      </c>
      <c r="E611" s="18">
        <v>2015</v>
      </c>
      <c r="F611" s="27" t="s">
        <v>1699</v>
      </c>
      <c r="G611" s="18">
        <v>86.44</v>
      </c>
      <c r="H611" s="7"/>
    </row>
    <row r="612" spans="1:8" x14ac:dyDescent="0.25">
      <c r="A612" s="17" t="s">
        <v>1631</v>
      </c>
      <c r="B612" s="17" t="s">
        <v>170</v>
      </c>
      <c r="C612" s="64" t="s">
        <v>36</v>
      </c>
      <c r="D612" s="18">
        <v>2000</v>
      </c>
      <c r="E612" s="18">
        <v>2010</v>
      </c>
      <c r="F612" s="27" t="s">
        <v>1699</v>
      </c>
      <c r="G612" s="18">
        <v>107.61</v>
      </c>
      <c r="H612" s="7"/>
    </row>
    <row r="613" spans="1:8" x14ac:dyDescent="0.25">
      <c r="A613" s="17" t="s">
        <v>1632</v>
      </c>
      <c r="B613" s="17" t="s">
        <v>239</v>
      </c>
      <c r="C613" s="17" t="s">
        <v>6</v>
      </c>
      <c r="D613" s="18">
        <v>2010</v>
      </c>
      <c r="E613" s="18">
        <v>2012</v>
      </c>
      <c r="F613" s="27" t="s">
        <v>1699</v>
      </c>
      <c r="G613" s="18">
        <v>171.36</v>
      </c>
      <c r="H613" s="7"/>
    </row>
    <row r="614" spans="1:8" x14ac:dyDescent="0.25">
      <c r="A614" s="30" t="s">
        <v>411</v>
      </c>
      <c r="B614" s="30" t="s">
        <v>412</v>
      </c>
      <c r="C614" s="30"/>
      <c r="D614" s="22">
        <v>2020</v>
      </c>
      <c r="E614" s="22"/>
      <c r="F614" s="20" t="s">
        <v>442</v>
      </c>
      <c r="G614" s="22"/>
      <c r="H614" s="7"/>
    </row>
    <row r="615" spans="1:8" x14ac:dyDescent="0.25">
      <c r="A615" s="30" t="s">
        <v>413</v>
      </c>
      <c r="B615" s="30" t="s">
        <v>414</v>
      </c>
      <c r="C615" s="30"/>
      <c r="D615" s="22">
        <v>2012</v>
      </c>
      <c r="E615" s="22"/>
      <c r="F615" s="20" t="s">
        <v>442</v>
      </c>
      <c r="G615" s="22"/>
      <c r="H615" s="7"/>
    </row>
    <row r="616" spans="1:8" x14ac:dyDescent="0.25">
      <c r="A616" s="17" t="s">
        <v>1633</v>
      </c>
      <c r="B616" s="17" t="s">
        <v>89</v>
      </c>
      <c r="C616" s="17" t="s">
        <v>6</v>
      </c>
      <c r="D616" s="18">
        <v>2000</v>
      </c>
      <c r="E616" s="18">
        <v>2002</v>
      </c>
      <c r="F616" s="19" t="s">
        <v>1699</v>
      </c>
      <c r="G616" s="18">
        <v>253.06</v>
      </c>
      <c r="H616" s="7"/>
    </row>
    <row r="617" spans="1:8" x14ac:dyDescent="0.25">
      <c r="A617" s="17" t="s">
        <v>1634</v>
      </c>
      <c r="B617" s="17" t="s">
        <v>822</v>
      </c>
      <c r="C617" s="64" t="s">
        <v>36</v>
      </c>
      <c r="D617" s="18">
        <v>2020</v>
      </c>
      <c r="E617" s="18">
        <v>2023</v>
      </c>
      <c r="F617" s="27" t="s">
        <v>1699</v>
      </c>
      <c r="G617" s="18">
        <v>80.45</v>
      </c>
      <c r="H617" s="7"/>
    </row>
    <row r="618" spans="1:8" x14ac:dyDescent="0.25">
      <c r="A618" s="17" t="s">
        <v>1635</v>
      </c>
      <c r="B618" s="17" t="s">
        <v>1636</v>
      </c>
      <c r="C618" s="17" t="s">
        <v>6</v>
      </c>
      <c r="D618" s="18">
        <v>2008</v>
      </c>
      <c r="E618" s="18">
        <v>2013</v>
      </c>
      <c r="F618" s="27" t="s">
        <v>1699</v>
      </c>
      <c r="G618" s="18">
        <v>297.66000000000003</v>
      </c>
      <c r="H618" s="7"/>
    </row>
    <row r="619" spans="1:8" x14ac:dyDescent="0.25">
      <c r="A619" s="17" t="s">
        <v>1637</v>
      </c>
      <c r="B619" s="17" t="s">
        <v>64</v>
      </c>
      <c r="C619" s="17" t="s">
        <v>17</v>
      </c>
      <c r="D619" s="18">
        <v>2009</v>
      </c>
      <c r="E619" s="18">
        <v>2015</v>
      </c>
      <c r="F619" s="27" t="s">
        <v>1699</v>
      </c>
      <c r="G619" s="18">
        <v>1633.5050000000001</v>
      </c>
      <c r="H619" s="7"/>
    </row>
    <row r="620" spans="1:8" x14ac:dyDescent="0.25">
      <c r="A620" s="17" t="s">
        <v>1638</v>
      </c>
      <c r="B620" s="17" t="s">
        <v>173</v>
      </c>
      <c r="C620" s="64" t="s">
        <v>36</v>
      </c>
      <c r="D620" s="18">
        <v>2008</v>
      </c>
      <c r="E620" s="18">
        <v>2016</v>
      </c>
      <c r="F620" s="27" t="s">
        <v>1699</v>
      </c>
      <c r="G620" s="18">
        <v>150.38</v>
      </c>
      <c r="H620" s="7"/>
    </row>
    <row r="621" spans="1:8" x14ac:dyDescent="0.25">
      <c r="A621" s="17" t="s">
        <v>1639</v>
      </c>
      <c r="B621" s="17" t="s">
        <v>1640</v>
      </c>
      <c r="C621" s="17" t="s">
        <v>17</v>
      </c>
      <c r="D621" s="18">
        <v>2001</v>
      </c>
      <c r="E621" s="18">
        <v>2009</v>
      </c>
      <c r="F621" s="27" t="s">
        <v>1699</v>
      </c>
      <c r="G621" s="18">
        <v>675.28</v>
      </c>
      <c r="H621" s="7"/>
    </row>
    <row r="622" spans="1:8" x14ac:dyDescent="0.25">
      <c r="A622" s="17" t="s">
        <v>415</v>
      </c>
      <c r="B622" s="17" t="s">
        <v>170</v>
      </c>
      <c r="C622" s="17" t="s">
        <v>31</v>
      </c>
      <c r="D622" s="18">
        <v>2023</v>
      </c>
      <c r="E622" s="18">
        <v>2025</v>
      </c>
      <c r="F622" s="19" t="s">
        <v>1699</v>
      </c>
      <c r="G622" s="18">
        <v>51.79</v>
      </c>
      <c r="H622" s="7"/>
    </row>
    <row r="623" spans="1:8" x14ac:dyDescent="0.25">
      <c r="A623" s="17" t="s">
        <v>1641</v>
      </c>
      <c r="B623" s="17" t="s">
        <v>1642</v>
      </c>
      <c r="C623" s="17" t="s">
        <v>17</v>
      </c>
      <c r="D623" s="18">
        <v>2000</v>
      </c>
      <c r="E623" s="18">
        <v>2009</v>
      </c>
      <c r="F623" s="27" t="s">
        <v>1699</v>
      </c>
      <c r="G623" s="18">
        <v>715.31</v>
      </c>
      <c r="H623" s="7"/>
    </row>
    <row r="624" spans="1:8" x14ac:dyDescent="0.25">
      <c r="A624" s="17" t="s">
        <v>1643</v>
      </c>
      <c r="B624" s="17" t="s">
        <v>424</v>
      </c>
      <c r="C624" s="17" t="s">
        <v>9</v>
      </c>
      <c r="D624" s="18">
        <v>2000</v>
      </c>
      <c r="E624" s="18">
        <v>2004</v>
      </c>
      <c r="F624" s="27" t="s">
        <v>1699</v>
      </c>
      <c r="G624" s="18">
        <v>738.95</v>
      </c>
      <c r="H624" s="7"/>
    </row>
    <row r="625" spans="1:8" x14ac:dyDescent="0.25">
      <c r="A625" s="30" t="s">
        <v>416</v>
      </c>
      <c r="B625" s="30" t="s">
        <v>417</v>
      </c>
      <c r="C625" s="30"/>
      <c r="D625" s="22">
        <v>2023</v>
      </c>
      <c r="E625" s="22"/>
      <c r="F625" s="31" t="s">
        <v>442</v>
      </c>
      <c r="G625" s="22"/>
      <c r="H625" s="7"/>
    </row>
    <row r="626" spans="1:8" x14ac:dyDescent="0.25">
      <c r="A626" s="17" t="s">
        <v>1123</v>
      </c>
      <c r="B626" s="17" t="s">
        <v>72</v>
      </c>
      <c r="C626" s="17" t="s">
        <v>28</v>
      </c>
      <c r="D626" s="18">
        <v>2008</v>
      </c>
      <c r="E626" s="18">
        <v>2008</v>
      </c>
      <c r="F626" s="27" t="s">
        <v>1699</v>
      </c>
      <c r="G626" s="18">
        <v>30</v>
      </c>
      <c r="H626" s="7"/>
    </row>
    <row r="627" spans="1:8" x14ac:dyDescent="0.25">
      <c r="A627" s="17" t="s">
        <v>1644</v>
      </c>
      <c r="B627" s="17" t="s">
        <v>260</v>
      </c>
      <c r="C627" s="17" t="s">
        <v>17</v>
      </c>
      <c r="D627" s="18">
        <v>2006</v>
      </c>
      <c r="E627" s="18">
        <v>2018</v>
      </c>
      <c r="F627" s="27" t="s">
        <v>1699</v>
      </c>
      <c r="G627" s="18">
        <v>1646.67</v>
      </c>
      <c r="H627" s="7"/>
    </row>
    <row r="628" spans="1:8" x14ac:dyDescent="0.25">
      <c r="A628" s="17" t="s">
        <v>1645</v>
      </c>
      <c r="B628" s="17" t="s">
        <v>1646</v>
      </c>
      <c r="C628" s="17" t="s">
        <v>31</v>
      </c>
      <c r="D628" s="18">
        <v>2000</v>
      </c>
      <c r="E628" s="18">
        <v>2002</v>
      </c>
      <c r="F628" s="19" t="s">
        <v>1699</v>
      </c>
      <c r="G628" s="18">
        <v>52.57</v>
      </c>
      <c r="H628" s="7"/>
    </row>
    <row r="629" spans="1:8" x14ac:dyDescent="0.25">
      <c r="A629" s="17" t="s">
        <v>1647</v>
      </c>
      <c r="B629" s="17" t="s">
        <v>306</v>
      </c>
      <c r="C629" s="17" t="s">
        <v>28</v>
      </c>
      <c r="D629" s="18">
        <v>2003</v>
      </c>
      <c r="E629" s="18">
        <v>2004</v>
      </c>
      <c r="F629" s="27" t="s">
        <v>1699</v>
      </c>
      <c r="G629" s="18">
        <v>71.974999999999994</v>
      </c>
      <c r="H629" s="7"/>
    </row>
    <row r="630" spans="1:8" x14ac:dyDescent="0.25">
      <c r="A630" s="17" t="s">
        <v>1648</v>
      </c>
      <c r="B630" s="17" t="s">
        <v>87</v>
      </c>
      <c r="C630" s="64" t="s">
        <v>36</v>
      </c>
      <c r="D630" s="18">
        <v>2000</v>
      </c>
      <c r="E630" s="18">
        <v>2004</v>
      </c>
      <c r="F630" s="27" t="s">
        <v>1699</v>
      </c>
      <c r="G630" s="18">
        <v>126.6</v>
      </c>
      <c r="H630" s="7"/>
    </row>
    <row r="631" spans="1:8" x14ac:dyDescent="0.25">
      <c r="A631" s="17" t="s">
        <v>1649</v>
      </c>
      <c r="B631" s="17" t="s">
        <v>206</v>
      </c>
      <c r="C631" s="17" t="s">
        <v>27</v>
      </c>
      <c r="D631" s="18">
        <v>2002</v>
      </c>
      <c r="E631" s="18">
        <v>2010</v>
      </c>
      <c r="F631" s="27" t="s">
        <v>1699</v>
      </c>
      <c r="G631" s="18">
        <v>510.4</v>
      </c>
      <c r="H631" s="7"/>
    </row>
    <row r="632" spans="1:8" x14ac:dyDescent="0.25">
      <c r="A632" s="17" t="s">
        <v>1650</v>
      </c>
      <c r="B632" s="17" t="s">
        <v>558</v>
      </c>
      <c r="C632" s="64" t="s">
        <v>36</v>
      </c>
      <c r="D632" s="18">
        <v>2009</v>
      </c>
      <c r="E632" s="18">
        <v>2010</v>
      </c>
      <c r="F632" s="27" t="s">
        <v>1699</v>
      </c>
      <c r="G632" s="18">
        <v>143.65</v>
      </c>
      <c r="H632" s="7"/>
    </row>
    <row r="633" spans="1:8" x14ac:dyDescent="0.25">
      <c r="A633" s="17" t="s">
        <v>1651</v>
      </c>
      <c r="B633" s="17" t="s">
        <v>1652</v>
      </c>
      <c r="C633" s="17" t="s">
        <v>43</v>
      </c>
      <c r="D633" s="18">
        <v>2001</v>
      </c>
      <c r="E633" s="18">
        <v>2011</v>
      </c>
      <c r="F633" s="27" t="s">
        <v>1699</v>
      </c>
      <c r="G633" s="18">
        <v>3038.16</v>
      </c>
      <c r="H633" s="7"/>
    </row>
    <row r="634" spans="1:8" x14ac:dyDescent="0.25">
      <c r="A634" s="30" t="s">
        <v>418</v>
      </c>
      <c r="B634" s="30" t="s">
        <v>170</v>
      </c>
      <c r="C634" s="30"/>
      <c r="D634" s="22">
        <v>2023</v>
      </c>
      <c r="E634" s="22"/>
      <c r="F634" s="30" t="s">
        <v>442</v>
      </c>
      <c r="G634" s="22"/>
      <c r="H634" s="7"/>
    </row>
    <row r="635" spans="1:8" x14ac:dyDescent="0.25">
      <c r="A635" s="30" t="s">
        <v>419</v>
      </c>
      <c r="B635" s="30" t="s">
        <v>303</v>
      </c>
      <c r="C635" s="30"/>
      <c r="D635" s="22">
        <v>2022</v>
      </c>
      <c r="E635" s="22"/>
      <c r="F635" s="20" t="s">
        <v>442</v>
      </c>
      <c r="G635" s="22"/>
      <c r="H635" s="7"/>
    </row>
    <row r="636" spans="1:8" x14ac:dyDescent="0.25">
      <c r="A636" s="17" t="s">
        <v>1653</v>
      </c>
      <c r="B636" s="17" t="s">
        <v>101</v>
      </c>
      <c r="C636" s="17" t="s">
        <v>24</v>
      </c>
      <c r="D636" s="18">
        <v>2000</v>
      </c>
      <c r="E636" s="18">
        <v>2001</v>
      </c>
      <c r="F636" s="19" t="s">
        <v>1699</v>
      </c>
      <c r="G636" s="18">
        <v>68.17</v>
      </c>
      <c r="H636" s="7"/>
    </row>
    <row r="637" spans="1:8" x14ac:dyDescent="0.25">
      <c r="A637" s="17" t="s">
        <v>1654</v>
      </c>
      <c r="B637" s="17" t="s">
        <v>64</v>
      </c>
      <c r="C637" s="17" t="s">
        <v>24</v>
      </c>
      <c r="D637" s="18">
        <v>2004</v>
      </c>
      <c r="E637" s="18">
        <v>2005</v>
      </c>
      <c r="F637" s="27" t="s">
        <v>1699</v>
      </c>
      <c r="G637" s="18">
        <v>145.27000000000001</v>
      </c>
      <c r="H637" s="7"/>
    </row>
    <row r="638" spans="1:8" x14ac:dyDescent="0.25">
      <c r="A638" s="17" t="s">
        <v>1655</v>
      </c>
      <c r="B638" s="17" t="s">
        <v>103</v>
      </c>
      <c r="C638" s="17" t="s">
        <v>28</v>
      </c>
      <c r="D638" s="18">
        <v>2008</v>
      </c>
      <c r="E638" s="18">
        <v>2008</v>
      </c>
      <c r="F638" s="27" t="s">
        <v>1699</v>
      </c>
      <c r="G638" s="18">
        <v>30</v>
      </c>
      <c r="H638" s="7"/>
    </row>
    <row r="639" spans="1:8" x14ac:dyDescent="0.25">
      <c r="A639" s="30" t="s">
        <v>420</v>
      </c>
      <c r="B639" s="30" t="s">
        <v>421</v>
      </c>
      <c r="C639" s="30"/>
      <c r="D639" s="22">
        <v>2023</v>
      </c>
      <c r="E639" s="22"/>
      <c r="F639" s="31" t="s">
        <v>442</v>
      </c>
      <c r="G639" s="22"/>
      <c r="H639" s="7"/>
    </row>
    <row r="640" spans="1:8" ht="15" customHeight="1" x14ac:dyDescent="0.25">
      <c r="A640" s="17" t="s">
        <v>1656</v>
      </c>
      <c r="B640" s="17" t="s">
        <v>33</v>
      </c>
      <c r="C640" s="17" t="s">
        <v>27</v>
      </c>
      <c r="D640" s="18">
        <v>2000</v>
      </c>
      <c r="E640" s="18">
        <v>2002</v>
      </c>
      <c r="F640" s="27" t="s">
        <v>1699</v>
      </c>
      <c r="G640" s="18">
        <v>398.49</v>
      </c>
      <c r="H640" s="7"/>
    </row>
    <row r="641" spans="1:8" x14ac:dyDescent="0.25">
      <c r="A641" s="30" t="s">
        <v>422</v>
      </c>
      <c r="B641" s="30" t="s">
        <v>274</v>
      </c>
      <c r="C641" s="30"/>
      <c r="D641" s="22">
        <v>2000</v>
      </c>
      <c r="E641" s="22"/>
      <c r="F641" s="20" t="s">
        <v>442</v>
      </c>
      <c r="G641" s="22"/>
      <c r="H641" s="7"/>
    </row>
    <row r="642" spans="1:8" x14ac:dyDescent="0.25">
      <c r="A642" s="30" t="s">
        <v>423</v>
      </c>
      <c r="B642" s="30" t="s">
        <v>424</v>
      </c>
      <c r="C642" s="30"/>
      <c r="D642" s="22">
        <v>2020</v>
      </c>
      <c r="E642" s="22"/>
      <c r="F642" s="20" t="s">
        <v>442</v>
      </c>
      <c r="G642" s="22"/>
      <c r="H642" s="7"/>
    </row>
    <row r="643" spans="1:8" x14ac:dyDescent="0.25">
      <c r="A643" s="17" t="s">
        <v>1144</v>
      </c>
      <c r="B643" s="17" t="s">
        <v>42</v>
      </c>
      <c r="C643" s="17" t="s">
        <v>28</v>
      </c>
      <c r="D643" s="18">
        <v>2011</v>
      </c>
      <c r="E643" s="18">
        <v>2012</v>
      </c>
      <c r="F643" s="27" t="s">
        <v>1699</v>
      </c>
      <c r="G643" s="18">
        <v>48.94</v>
      </c>
      <c r="H643" s="7"/>
    </row>
    <row r="644" spans="1:8" x14ac:dyDescent="0.25">
      <c r="A644" s="17" t="s">
        <v>425</v>
      </c>
      <c r="B644" s="17" t="s">
        <v>426</v>
      </c>
      <c r="C644" s="17" t="s">
        <v>28</v>
      </c>
      <c r="D644" s="18">
        <v>2024</v>
      </c>
      <c r="E644" s="18">
        <v>2025</v>
      </c>
      <c r="F644" s="19" t="s">
        <v>1699</v>
      </c>
      <c r="G644" s="18">
        <v>30</v>
      </c>
      <c r="H644" s="7"/>
    </row>
    <row r="645" spans="1:8" x14ac:dyDescent="0.25">
      <c r="A645" s="30" t="s">
        <v>427</v>
      </c>
      <c r="B645" s="30" t="s">
        <v>114</v>
      </c>
      <c r="C645" s="30"/>
      <c r="D645" s="22">
        <v>2002</v>
      </c>
      <c r="E645" s="22"/>
      <c r="F645" s="20" t="s">
        <v>442</v>
      </c>
      <c r="G645" s="22"/>
      <c r="H645" s="7"/>
    </row>
    <row r="646" spans="1:8" x14ac:dyDescent="0.25">
      <c r="A646" s="30" t="s">
        <v>428</v>
      </c>
      <c r="B646" s="30" t="s">
        <v>62</v>
      </c>
      <c r="C646" s="30"/>
      <c r="D646" s="22">
        <v>2007</v>
      </c>
      <c r="E646" s="22"/>
      <c r="F646" s="20" t="s">
        <v>442</v>
      </c>
      <c r="G646" s="22"/>
      <c r="H646" s="7"/>
    </row>
    <row r="647" spans="1:8" x14ac:dyDescent="0.25">
      <c r="A647" s="17" t="s">
        <v>240</v>
      </c>
      <c r="B647" s="17" t="s">
        <v>933</v>
      </c>
      <c r="C647" s="17" t="s">
        <v>6</v>
      </c>
      <c r="D647" s="18">
        <v>2005</v>
      </c>
      <c r="E647" s="18">
        <v>2010</v>
      </c>
      <c r="F647" s="27" t="s">
        <v>1699</v>
      </c>
      <c r="G647" s="18">
        <v>191.4</v>
      </c>
      <c r="H647" s="7"/>
    </row>
    <row r="648" spans="1:8" x14ac:dyDescent="0.25">
      <c r="A648" s="17" t="s">
        <v>241</v>
      </c>
      <c r="B648" s="17" t="s">
        <v>89</v>
      </c>
      <c r="C648" s="17" t="s">
        <v>28</v>
      </c>
      <c r="D648" s="18">
        <v>2003</v>
      </c>
      <c r="E648" s="18">
        <v>2004</v>
      </c>
      <c r="F648" s="27" t="s">
        <v>1699</v>
      </c>
      <c r="G648" s="18">
        <v>79.28</v>
      </c>
      <c r="H648" s="7"/>
    </row>
    <row r="649" spans="1:8" x14ac:dyDescent="0.25">
      <c r="A649" s="17" t="s">
        <v>1657</v>
      </c>
      <c r="B649" s="17" t="s">
        <v>123</v>
      </c>
      <c r="C649" s="17" t="s">
        <v>28</v>
      </c>
      <c r="D649" s="18">
        <v>2011</v>
      </c>
      <c r="E649" s="18">
        <v>2011</v>
      </c>
      <c r="F649" s="27" t="s">
        <v>1699</v>
      </c>
      <c r="G649" s="18">
        <v>30</v>
      </c>
      <c r="H649" s="7"/>
    </row>
    <row r="650" spans="1:8" x14ac:dyDescent="0.25">
      <c r="A650" s="17" t="s">
        <v>1658</v>
      </c>
      <c r="B650" s="17" t="s">
        <v>105</v>
      </c>
      <c r="C650" s="17" t="s">
        <v>27</v>
      </c>
      <c r="D650" s="18">
        <v>2007</v>
      </c>
      <c r="E650" s="18">
        <v>2013</v>
      </c>
      <c r="F650" s="27" t="s">
        <v>1699</v>
      </c>
      <c r="G650" s="18">
        <v>1127.8800000000001</v>
      </c>
      <c r="H650" s="7"/>
    </row>
    <row r="651" spans="1:8" x14ac:dyDescent="0.25">
      <c r="A651" s="17" t="s">
        <v>1658</v>
      </c>
      <c r="B651" s="17" t="s">
        <v>105</v>
      </c>
      <c r="C651" s="64" t="s">
        <v>36</v>
      </c>
      <c r="D651" s="18">
        <v>2002</v>
      </c>
      <c r="E651" s="18">
        <v>2009</v>
      </c>
      <c r="F651" s="27" t="s">
        <v>1699</v>
      </c>
      <c r="G651" s="18">
        <v>149.54</v>
      </c>
      <c r="H651" s="7"/>
    </row>
    <row r="652" spans="1:8" x14ac:dyDescent="0.25">
      <c r="A652" s="17" t="s">
        <v>1659</v>
      </c>
      <c r="B652" s="17" t="s">
        <v>585</v>
      </c>
      <c r="C652" s="17" t="s">
        <v>28</v>
      </c>
      <c r="D652" s="18">
        <v>2008</v>
      </c>
      <c r="E652" s="18">
        <v>2009</v>
      </c>
      <c r="F652" s="18" t="s">
        <v>1699</v>
      </c>
      <c r="G652" s="18">
        <v>49.2</v>
      </c>
      <c r="H652" s="7"/>
    </row>
    <row r="653" spans="1:8" x14ac:dyDescent="0.25">
      <c r="A653" s="17" t="s">
        <v>243</v>
      </c>
      <c r="B653" s="17" t="s">
        <v>244</v>
      </c>
      <c r="C653" s="17" t="s">
        <v>28</v>
      </c>
      <c r="D653" s="18">
        <v>2006</v>
      </c>
      <c r="E653" s="18">
        <v>2008</v>
      </c>
      <c r="F653" s="27" t="s">
        <v>1699</v>
      </c>
      <c r="G653" s="18">
        <v>54.12</v>
      </c>
      <c r="H653" s="7"/>
    </row>
    <row r="654" spans="1:8" x14ac:dyDescent="0.25">
      <c r="A654" s="17" t="s">
        <v>1660</v>
      </c>
      <c r="B654" s="17" t="s">
        <v>636</v>
      </c>
      <c r="C654" s="17" t="s">
        <v>28</v>
      </c>
      <c r="D654" s="18">
        <v>2015</v>
      </c>
      <c r="E654" s="18">
        <v>2015</v>
      </c>
      <c r="F654" s="27" t="s">
        <v>1699</v>
      </c>
      <c r="G654" s="18">
        <v>30.88</v>
      </c>
      <c r="H654" s="7"/>
    </row>
    <row r="655" spans="1:8" x14ac:dyDescent="0.25">
      <c r="A655" s="17" t="s">
        <v>1661</v>
      </c>
      <c r="B655" s="17" t="s">
        <v>458</v>
      </c>
      <c r="C655" s="17" t="s">
        <v>6</v>
      </c>
      <c r="D655" s="18">
        <v>2000</v>
      </c>
      <c r="E655" s="18">
        <v>2008</v>
      </c>
      <c r="F655" s="27" t="s">
        <v>1699</v>
      </c>
      <c r="G655" s="18">
        <v>243.08</v>
      </c>
      <c r="H655" s="7"/>
    </row>
    <row r="656" spans="1:8" x14ac:dyDescent="0.25">
      <c r="A656" s="17" t="s">
        <v>1662</v>
      </c>
      <c r="B656" s="17" t="s">
        <v>866</v>
      </c>
      <c r="C656" s="17" t="s">
        <v>43</v>
      </c>
      <c r="D656" s="18">
        <v>2000</v>
      </c>
      <c r="E656" s="18">
        <v>2016</v>
      </c>
      <c r="F656" s="27" t="s">
        <v>1699</v>
      </c>
      <c r="G656" s="18">
        <v>3011.32</v>
      </c>
      <c r="H656" s="7"/>
    </row>
    <row r="657" spans="1:8" x14ac:dyDescent="0.25">
      <c r="A657" s="17" t="s">
        <v>1663</v>
      </c>
      <c r="B657" s="17" t="s">
        <v>64</v>
      </c>
      <c r="C657" s="17" t="s">
        <v>43</v>
      </c>
      <c r="D657" s="18">
        <v>2004</v>
      </c>
      <c r="E657" s="18">
        <v>2008</v>
      </c>
      <c r="F657" s="27" t="s">
        <v>1699</v>
      </c>
      <c r="G657" s="18">
        <v>1214.22</v>
      </c>
      <c r="H657" s="7"/>
    </row>
    <row r="658" spans="1:8" x14ac:dyDescent="0.25">
      <c r="A658" s="17" t="s">
        <v>1664</v>
      </c>
      <c r="B658" s="17" t="s">
        <v>1665</v>
      </c>
      <c r="C658" s="17" t="s">
        <v>28</v>
      </c>
      <c r="D658" s="18">
        <v>2007</v>
      </c>
      <c r="E658" s="18">
        <v>2007</v>
      </c>
      <c r="F658" s="27" t="s">
        <v>1699</v>
      </c>
      <c r="G658" s="18">
        <v>30</v>
      </c>
      <c r="H658" s="7"/>
    </row>
    <row r="659" spans="1:8" ht="15" customHeight="1" x14ac:dyDescent="0.25">
      <c r="A659" s="30" t="s">
        <v>429</v>
      </c>
      <c r="B659" s="30" t="s">
        <v>430</v>
      </c>
      <c r="C659" s="30"/>
      <c r="D659" s="22">
        <v>2020</v>
      </c>
      <c r="E659" s="22"/>
      <c r="F659" s="20" t="s">
        <v>442</v>
      </c>
      <c r="G659" s="22"/>
      <c r="H659" s="7"/>
    </row>
    <row r="660" spans="1:8" ht="15" customHeight="1" x14ac:dyDescent="0.25">
      <c r="A660" s="17" t="s">
        <v>431</v>
      </c>
      <c r="B660" s="17" t="s">
        <v>164</v>
      </c>
      <c r="C660" s="17" t="s">
        <v>28</v>
      </c>
      <c r="D660" s="18">
        <v>2009</v>
      </c>
      <c r="E660" s="18">
        <v>2009</v>
      </c>
      <c r="F660" s="27" t="s">
        <v>1699</v>
      </c>
      <c r="G660" s="18">
        <v>43.95</v>
      </c>
      <c r="H660" s="7"/>
    </row>
    <row r="661" spans="1:8" ht="15" customHeight="1" x14ac:dyDescent="0.25">
      <c r="A661" s="17" t="s">
        <v>431</v>
      </c>
      <c r="B661" s="17" t="s">
        <v>89</v>
      </c>
      <c r="C661" s="17" t="s">
        <v>6</v>
      </c>
      <c r="D661" s="18">
        <v>2007</v>
      </c>
      <c r="E661" s="18">
        <v>2007</v>
      </c>
      <c r="F661" s="27" t="s">
        <v>1699</v>
      </c>
      <c r="G661" s="18">
        <v>289.03500000000003</v>
      </c>
      <c r="H661" s="7"/>
    </row>
    <row r="662" spans="1:8" ht="15" customHeight="1" x14ac:dyDescent="0.25">
      <c r="A662" s="30" t="s">
        <v>431</v>
      </c>
      <c r="B662" s="30" t="s">
        <v>432</v>
      </c>
      <c r="C662" s="30"/>
      <c r="D662" s="22">
        <v>2014</v>
      </c>
      <c r="E662" s="22"/>
      <c r="F662" s="20" t="s">
        <v>442</v>
      </c>
      <c r="G662" s="22"/>
      <c r="H662" s="7"/>
    </row>
    <row r="663" spans="1:8" x14ac:dyDescent="0.25">
      <c r="A663" s="17" t="s">
        <v>1159</v>
      </c>
      <c r="B663" s="17" t="s">
        <v>1036</v>
      </c>
      <c r="C663" s="17" t="s">
        <v>17</v>
      </c>
      <c r="D663" s="18">
        <v>2000</v>
      </c>
      <c r="E663" s="18">
        <v>2005</v>
      </c>
      <c r="F663" s="27" t="s">
        <v>1699</v>
      </c>
      <c r="G663" s="18">
        <v>653.02</v>
      </c>
      <c r="H663" s="7"/>
    </row>
    <row r="664" spans="1:8" x14ac:dyDescent="0.25">
      <c r="A664" s="30" t="s">
        <v>1731</v>
      </c>
      <c r="B664" s="30" t="s">
        <v>62</v>
      </c>
      <c r="C664" s="30"/>
      <c r="D664" s="22">
        <v>2026</v>
      </c>
      <c r="E664" s="22"/>
      <c r="F664" s="125" t="s">
        <v>442</v>
      </c>
      <c r="G664" s="22"/>
      <c r="H664" s="7"/>
    </row>
    <row r="665" spans="1:8" x14ac:dyDescent="0.25">
      <c r="A665" s="17" t="s">
        <v>1666</v>
      </c>
      <c r="B665" s="17" t="s">
        <v>636</v>
      </c>
      <c r="C665" s="17" t="s">
        <v>27</v>
      </c>
      <c r="D665" s="18">
        <v>2000</v>
      </c>
      <c r="E665" s="18">
        <v>2001</v>
      </c>
      <c r="F665" s="27" t="s">
        <v>1699</v>
      </c>
      <c r="G665" s="18">
        <v>195.34</v>
      </c>
      <c r="H665" s="7"/>
    </row>
    <row r="666" spans="1:8" x14ac:dyDescent="0.25">
      <c r="A666" s="17" t="s">
        <v>1667</v>
      </c>
      <c r="B666" s="17" t="s">
        <v>1668</v>
      </c>
      <c r="C666" s="17" t="s">
        <v>6</v>
      </c>
      <c r="D666" s="18">
        <v>2010</v>
      </c>
      <c r="E666" s="18">
        <v>2021</v>
      </c>
      <c r="F666" s="27" t="s">
        <v>1699</v>
      </c>
      <c r="G666" s="18">
        <v>292.62</v>
      </c>
      <c r="H666" s="7"/>
    </row>
    <row r="667" spans="1:8" x14ac:dyDescent="0.25">
      <c r="A667" s="17" t="s">
        <v>1669</v>
      </c>
      <c r="B667" s="17" t="s">
        <v>593</v>
      </c>
      <c r="C667" s="17" t="s">
        <v>9</v>
      </c>
      <c r="D667" s="18">
        <v>2001</v>
      </c>
      <c r="E667" s="18">
        <v>2009</v>
      </c>
      <c r="F667" s="27" t="s">
        <v>1699</v>
      </c>
      <c r="G667" s="18">
        <v>863.35</v>
      </c>
      <c r="H667" s="7"/>
    </row>
    <row r="668" spans="1:8" x14ac:dyDescent="0.25">
      <c r="A668" s="17" t="s">
        <v>1162</v>
      </c>
      <c r="B668" s="17" t="s">
        <v>64</v>
      </c>
      <c r="C668" s="17" t="s">
        <v>28</v>
      </c>
      <c r="D668" s="18">
        <v>2011</v>
      </c>
      <c r="E668" s="18">
        <v>2012</v>
      </c>
      <c r="F668" s="27" t="s">
        <v>1699</v>
      </c>
      <c r="G668" s="18">
        <v>45.37</v>
      </c>
      <c r="H668" s="7"/>
    </row>
    <row r="669" spans="1:8" x14ac:dyDescent="0.25">
      <c r="A669" s="17" t="s">
        <v>433</v>
      </c>
      <c r="B669" s="17" t="s">
        <v>434</v>
      </c>
      <c r="C669" s="17" t="s">
        <v>28</v>
      </c>
      <c r="D669" s="18">
        <v>2021</v>
      </c>
      <c r="E669" s="18">
        <v>2024</v>
      </c>
      <c r="F669" s="79" t="s">
        <v>1699</v>
      </c>
      <c r="G669" s="18">
        <v>30.875</v>
      </c>
      <c r="H669" s="7"/>
    </row>
    <row r="670" spans="1:8" x14ac:dyDescent="0.25">
      <c r="A670" s="17" t="s">
        <v>1670</v>
      </c>
      <c r="B670" s="17" t="s">
        <v>1671</v>
      </c>
      <c r="C670" s="17" t="s">
        <v>28</v>
      </c>
      <c r="D670" s="18">
        <v>2011</v>
      </c>
      <c r="E670" s="18">
        <v>2012</v>
      </c>
      <c r="F670" s="27" t="s">
        <v>1699</v>
      </c>
      <c r="G670" s="18">
        <v>37.78</v>
      </c>
      <c r="H670" s="7"/>
    </row>
    <row r="671" spans="1:8" x14ac:dyDescent="0.25">
      <c r="A671" s="30" t="s">
        <v>435</v>
      </c>
      <c r="B671" s="30" t="s">
        <v>278</v>
      </c>
      <c r="C671" s="30"/>
      <c r="D671" s="22">
        <v>2000</v>
      </c>
      <c r="E671" s="22"/>
      <c r="F671" s="20" t="s">
        <v>442</v>
      </c>
      <c r="G671" s="22"/>
      <c r="H671" s="7"/>
    </row>
    <row r="672" spans="1:8" x14ac:dyDescent="0.25">
      <c r="A672" s="17" t="s">
        <v>1672</v>
      </c>
      <c r="B672" s="17" t="s">
        <v>164</v>
      </c>
      <c r="C672" s="17" t="s">
        <v>43</v>
      </c>
      <c r="D672" s="18">
        <v>2000</v>
      </c>
      <c r="E672" s="18">
        <v>2002</v>
      </c>
      <c r="F672" s="27" t="s">
        <v>1699</v>
      </c>
      <c r="G672" s="18">
        <v>1893.2</v>
      </c>
      <c r="H672" s="7"/>
    </row>
    <row r="673" spans="1:8" x14ac:dyDescent="0.25">
      <c r="A673" s="17"/>
      <c r="B673" s="17"/>
      <c r="C673" s="17"/>
      <c r="D673" s="18"/>
      <c r="E673" s="18"/>
      <c r="G673" s="18"/>
      <c r="H673" s="7"/>
    </row>
    <row r="674" spans="1:8" x14ac:dyDescent="0.25">
      <c r="A674" s="17"/>
      <c r="B674" s="17"/>
      <c r="C674" s="17"/>
      <c r="D674" s="18"/>
      <c r="E674" s="18"/>
      <c r="G674" s="18"/>
      <c r="H674" s="7"/>
    </row>
    <row r="675" spans="1:8" x14ac:dyDescent="0.25">
      <c r="A675" s="17"/>
      <c r="B675" s="17"/>
      <c r="C675" s="17"/>
      <c r="D675" s="18"/>
      <c r="E675" s="18"/>
      <c r="F675" s="17"/>
      <c r="G675" s="18"/>
      <c r="H675" s="7"/>
    </row>
    <row r="676" spans="1:8" x14ac:dyDescent="0.25">
      <c r="A676" s="17"/>
      <c r="B676" s="17"/>
      <c r="C676" s="17"/>
      <c r="D676" s="18"/>
      <c r="E676" s="18"/>
      <c r="G676" s="18"/>
      <c r="H676" s="7"/>
    </row>
    <row r="677" spans="1:8" x14ac:dyDescent="0.25">
      <c r="A677" s="17"/>
      <c r="B677" s="17"/>
      <c r="C677" s="17"/>
      <c r="D677" s="18"/>
      <c r="E677" s="18"/>
      <c r="F677" s="17"/>
      <c r="G677" s="18"/>
      <c r="H677" s="7"/>
    </row>
    <row r="678" spans="1:8" x14ac:dyDescent="0.25">
      <c r="A678" s="17"/>
      <c r="B678" s="17"/>
      <c r="C678" s="17"/>
      <c r="D678" s="18"/>
      <c r="E678" s="18"/>
      <c r="F678" s="17"/>
      <c r="G678" s="18"/>
      <c r="H678" s="7"/>
    </row>
    <row r="679" spans="1:8" x14ac:dyDescent="0.25">
      <c r="A679" s="17"/>
      <c r="B679" s="17"/>
      <c r="C679" s="17"/>
      <c r="D679" s="18"/>
      <c r="E679" s="18"/>
      <c r="F679" s="17"/>
      <c r="G679" s="18"/>
      <c r="H679" s="7"/>
    </row>
    <row r="680" spans="1:8" x14ac:dyDescent="0.25">
      <c r="A680" s="17"/>
      <c r="B680" s="17"/>
      <c r="C680" s="17"/>
      <c r="D680" s="18"/>
      <c r="E680" s="18"/>
      <c r="F680" s="17"/>
      <c r="G680" s="18"/>
      <c r="H680" s="7"/>
    </row>
    <row r="681" spans="1:8" x14ac:dyDescent="0.25">
      <c r="A681" s="17"/>
      <c r="B681" s="17"/>
      <c r="C681" s="17"/>
      <c r="D681" s="18"/>
      <c r="E681" s="18"/>
      <c r="G681" s="18"/>
      <c r="H681" s="7"/>
    </row>
    <row r="682" spans="1:8" x14ac:dyDescent="0.25">
      <c r="A682" s="17"/>
      <c r="B682" s="17"/>
      <c r="C682" s="17"/>
      <c r="D682" s="18"/>
      <c r="E682" s="18"/>
      <c r="F682" s="17"/>
      <c r="G682" s="18"/>
      <c r="H682" s="7"/>
    </row>
    <row r="683" spans="1:8" x14ac:dyDescent="0.25">
      <c r="A683" s="17"/>
      <c r="B683" s="17"/>
      <c r="C683" s="17"/>
      <c r="D683" s="18"/>
      <c r="E683" s="18"/>
      <c r="G683" s="18"/>
      <c r="H683" s="7"/>
    </row>
    <row r="684" spans="1:8" x14ac:dyDescent="0.25">
      <c r="A684" s="17"/>
      <c r="B684" s="17"/>
      <c r="C684" s="17"/>
      <c r="D684" s="18"/>
      <c r="E684" s="18"/>
      <c r="G684" s="18"/>
      <c r="H684" s="7"/>
    </row>
    <row r="685" spans="1:8" x14ac:dyDescent="0.25">
      <c r="A685" s="17"/>
      <c r="B685" s="17"/>
      <c r="C685" s="17"/>
      <c r="D685" s="18"/>
      <c r="E685" s="18"/>
      <c r="G685" s="18"/>
      <c r="H685" s="7"/>
    </row>
    <row r="686" spans="1:8" x14ac:dyDescent="0.25">
      <c r="A686" s="17"/>
      <c r="B686" s="17"/>
      <c r="C686" s="17"/>
      <c r="D686" s="18"/>
      <c r="E686" s="18"/>
      <c r="G686" s="18"/>
      <c r="H686" s="7"/>
    </row>
    <row r="687" spans="1:8" x14ac:dyDescent="0.25">
      <c r="A687" s="17"/>
      <c r="B687" s="17"/>
      <c r="C687" s="17"/>
      <c r="D687" s="18"/>
      <c r="E687" s="18"/>
      <c r="G687" s="18"/>
      <c r="H687" s="7"/>
    </row>
    <row r="688" spans="1:8" x14ac:dyDescent="0.25">
      <c r="A688" s="17"/>
      <c r="B688" s="17"/>
      <c r="C688" s="17"/>
      <c r="D688" s="18"/>
      <c r="E688" s="18"/>
      <c r="F688" s="17"/>
      <c r="G688" s="18"/>
      <c r="H688" s="7"/>
    </row>
    <row r="689" spans="1:8" x14ac:dyDescent="0.25">
      <c r="A689" s="17"/>
      <c r="B689" s="17"/>
      <c r="C689" s="17"/>
      <c r="D689" s="18"/>
      <c r="E689" s="18"/>
      <c r="F689" s="17"/>
      <c r="G689" s="18"/>
      <c r="H689" s="7"/>
    </row>
    <row r="690" spans="1:8" x14ac:dyDescent="0.25">
      <c r="A690" s="17"/>
      <c r="B690" s="17"/>
      <c r="C690" s="17"/>
      <c r="D690" s="18"/>
      <c r="E690" s="18"/>
      <c r="F690" s="17"/>
      <c r="G690" s="18"/>
      <c r="H690" s="7"/>
    </row>
    <row r="691" spans="1:8" x14ac:dyDescent="0.25">
      <c r="A691" s="17"/>
      <c r="B691" s="17"/>
      <c r="C691" s="17"/>
      <c r="D691" s="18"/>
      <c r="E691" s="18"/>
      <c r="G691" s="18"/>
      <c r="H691" s="7"/>
    </row>
    <row r="692" spans="1:8" x14ac:dyDescent="0.25">
      <c r="A692" s="17"/>
      <c r="B692" s="17"/>
      <c r="C692" s="17"/>
      <c r="D692" s="18"/>
      <c r="E692" s="18"/>
      <c r="F692" s="17"/>
      <c r="G692" s="18"/>
      <c r="H692" s="7"/>
    </row>
    <row r="693" spans="1:8" x14ac:dyDescent="0.25">
      <c r="A693" s="17"/>
      <c r="B693" s="17"/>
      <c r="C693" s="17"/>
      <c r="D693" s="18"/>
      <c r="E693" s="18"/>
      <c r="F693" s="17"/>
      <c r="G693" s="18"/>
      <c r="H693" s="7"/>
    </row>
    <row r="694" spans="1:8" x14ac:dyDescent="0.25">
      <c r="A694" s="17"/>
      <c r="B694" s="17"/>
      <c r="C694" s="17"/>
      <c r="D694" s="18"/>
      <c r="E694" s="18"/>
      <c r="F694" s="17"/>
      <c r="G694" s="18"/>
      <c r="H694" s="7"/>
    </row>
    <row r="695" spans="1:8" x14ac:dyDescent="0.25">
      <c r="A695" s="17"/>
      <c r="B695" s="17"/>
      <c r="C695" s="17"/>
      <c r="D695" s="18"/>
      <c r="E695" s="18"/>
      <c r="G695" s="18"/>
      <c r="H695" s="7"/>
    </row>
    <row r="696" spans="1:8" x14ac:dyDescent="0.25">
      <c r="A696" s="17"/>
      <c r="B696" s="17"/>
      <c r="C696" s="17"/>
      <c r="D696" s="18"/>
      <c r="E696" s="18"/>
      <c r="F696" s="17"/>
      <c r="G696" s="18"/>
      <c r="H696" s="7"/>
    </row>
    <row r="697" spans="1:8" x14ac:dyDescent="0.25">
      <c r="A697" s="17"/>
      <c r="B697" s="17"/>
      <c r="C697" s="17"/>
      <c r="D697" s="18"/>
      <c r="E697" s="18"/>
      <c r="F697" s="17"/>
      <c r="G697" s="18"/>
      <c r="H697" s="7"/>
    </row>
    <row r="698" spans="1:8" x14ac:dyDescent="0.25">
      <c r="A698" s="17"/>
      <c r="B698" s="17"/>
      <c r="C698" s="17"/>
      <c r="D698" s="18"/>
      <c r="E698" s="18"/>
      <c r="G698" s="18"/>
      <c r="H698" s="7"/>
    </row>
    <row r="699" spans="1:8" x14ac:dyDescent="0.25">
      <c r="A699" s="17"/>
      <c r="B699" s="17"/>
      <c r="C699" s="17"/>
      <c r="D699" s="18"/>
      <c r="E699" s="18"/>
      <c r="G699" s="18"/>
      <c r="H699" s="7"/>
    </row>
    <row r="700" spans="1:8" x14ac:dyDescent="0.25">
      <c r="A700" s="17"/>
      <c r="B700" s="17"/>
      <c r="C700" s="17"/>
      <c r="D700" s="18"/>
      <c r="E700" s="18"/>
      <c r="G700" s="18"/>
      <c r="H700" s="7"/>
    </row>
    <row r="701" spans="1:8" x14ac:dyDescent="0.25">
      <c r="A701" s="17"/>
      <c r="B701" s="17"/>
      <c r="C701" s="17"/>
      <c r="D701" s="18"/>
      <c r="E701" s="18"/>
      <c r="F701" s="17"/>
      <c r="G701" s="18"/>
      <c r="H701" s="7"/>
    </row>
    <row r="702" spans="1:8" x14ac:dyDescent="0.25">
      <c r="A702" s="17"/>
      <c r="B702" s="17"/>
      <c r="C702" s="17"/>
      <c r="D702" s="18"/>
      <c r="E702" s="18"/>
      <c r="G702" s="18"/>
      <c r="H702" s="7"/>
    </row>
    <row r="703" spans="1:8" x14ac:dyDescent="0.25">
      <c r="A703" s="17"/>
      <c r="B703" s="17"/>
      <c r="C703" s="17"/>
      <c r="D703" s="18"/>
      <c r="E703" s="18"/>
      <c r="F703" s="17"/>
      <c r="G703" s="18"/>
      <c r="H703" s="7"/>
    </row>
    <row r="704" spans="1:8" x14ac:dyDescent="0.25">
      <c r="A704" s="17"/>
      <c r="B704" s="17"/>
      <c r="C704" s="17"/>
      <c r="D704" s="18"/>
      <c r="E704" s="18"/>
      <c r="G704" s="18"/>
      <c r="H704" s="7"/>
    </row>
    <row r="705" spans="1:8" x14ac:dyDescent="0.25">
      <c r="A705" s="17"/>
      <c r="B705" s="17"/>
      <c r="C705" s="17"/>
      <c r="D705" s="18"/>
      <c r="E705" s="18"/>
      <c r="G705" s="18"/>
      <c r="H705" s="7"/>
    </row>
    <row r="706" spans="1:8" x14ac:dyDescent="0.25">
      <c r="A706" s="17"/>
      <c r="B706" s="17"/>
      <c r="C706" s="17"/>
      <c r="D706" s="18"/>
      <c r="E706" s="18"/>
      <c r="G706" s="18"/>
      <c r="H706" s="7"/>
    </row>
    <row r="707" spans="1:8" x14ac:dyDescent="0.25">
      <c r="A707" s="17"/>
      <c r="B707" s="17"/>
      <c r="C707" s="17"/>
      <c r="D707" s="18"/>
      <c r="E707" s="18"/>
      <c r="F707" s="17"/>
      <c r="G707" s="18"/>
      <c r="H707" s="7"/>
    </row>
    <row r="708" spans="1:8" x14ac:dyDescent="0.25">
      <c r="A708" s="17"/>
      <c r="B708" s="17"/>
      <c r="C708" s="17"/>
      <c r="D708" s="18"/>
      <c r="E708" s="18"/>
      <c r="G708" s="18"/>
      <c r="H708" s="7"/>
    </row>
    <row r="709" spans="1:8" x14ac:dyDescent="0.25">
      <c r="A709" s="17"/>
      <c r="B709" s="17"/>
      <c r="C709" s="17"/>
      <c r="D709" s="18"/>
      <c r="E709" s="18"/>
      <c r="F709" s="17"/>
      <c r="G709" s="18"/>
      <c r="H709" s="7"/>
    </row>
    <row r="710" spans="1:8" x14ac:dyDescent="0.25">
      <c r="A710" s="17"/>
      <c r="B710" s="17"/>
      <c r="C710" s="17"/>
      <c r="D710" s="18"/>
      <c r="E710" s="18"/>
      <c r="G710" s="18"/>
      <c r="H710" s="7"/>
    </row>
    <row r="711" spans="1:8" x14ac:dyDescent="0.25">
      <c r="A711" s="17"/>
      <c r="B711" s="17"/>
      <c r="C711" s="17"/>
      <c r="D711" s="18"/>
      <c r="E711" s="18"/>
      <c r="F711" s="17"/>
      <c r="G711" s="18"/>
      <c r="H711" s="7"/>
    </row>
    <row r="712" spans="1:8" x14ac:dyDescent="0.25">
      <c r="A712" s="17"/>
      <c r="B712" s="17"/>
      <c r="C712" s="17"/>
      <c r="D712" s="18"/>
      <c r="E712" s="18"/>
      <c r="G712" s="18"/>
      <c r="H712" s="7"/>
    </row>
    <row r="713" spans="1:8" x14ac:dyDescent="0.25">
      <c r="A713" s="17"/>
      <c r="B713" s="17"/>
      <c r="C713" s="17"/>
      <c r="D713" s="18"/>
      <c r="E713" s="18"/>
      <c r="G713" s="18"/>
      <c r="H713" s="7"/>
    </row>
    <row r="714" spans="1:8" x14ac:dyDescent="0.25">
      <c r="A714" s="17"/>
      <c r="B714" s="17"/>
      <c r="C714" s="17"/>
      <c r="D714" s="18"/>
      <c r="E714" s="18"/>
      <c r="F714" s="17"/>
      <c r="G714" s="18"/>
      <c r="H714" s="7"/>
    </row>
    <row r="715" spans="1:8" x14ac:dyDescent="0.25">
      <c r="A715" s="17"/>
      <c r="B715" s="17"/>
      <c r="C715" s="17"/>
      <c r="D715" s="18"/>
      <c r="E715" s="18"/>
      <c r="G715" s="18"/>
      <c r="H715" s="7"/>
    </row>
    <row r="716" spans="1:8" x14ac:dyDescent="0.25">
      <c r="A716" s="17"/>
      <c r="B716" s="17"/>
      <c r="C716" s="17"/>
      <c r="D716" s="18"/>
      <c r="E716" s="18"/>
      <c r="G716" s="18"/>
      <c r="H716" s="7"/>
    </row>
    <row r="717" spans="1:8" x14ac:dyDescent="0.25">
      <c r="A717" s="17"/>
      <c r="B717" s="17"/>
      <c r="C717" s="17"/>
      <c r="D717" s="18"/>
      <c r="E717" s="18"/>
      <c r="F717" s="17"/>
      <c r="G717" s="18"/>
      <c r="H717" s="7"/>
    </row>
    <row r="718" spans="1:8" x14ac:dyDescent="0.25">
      <c r="A718" s="17"/>
      <c r="B718" s="17"/>
      <c r="C718" s="17"/>
      <c r="D718" s="18"/>
      <c r="E718" s="18"/>
      <c r="F718" s="17"/>
      <c r="G718" s="18"/>
      <c r="H718" s="7"/>
    </row>
    <row r="719" spans="1:8" x14ac:dyDescent="0.25">
      <c r="A719" s="17"/>
      <c r="B719" s="17"/>
      <c r="C719" s="17"/>
      <c r="D719" s="18"/>
      <c r="E719" s="18"/>
      <c r="F719" s="17"/>
      <c r="G719" s="18"/>
      <c r="H719" s="7"/>
    </row>
    <row r="720" spans="1:8" x14ac:dyDescent="0.25">
      <c r="A720" s="17"/>
      <c r="B720" s="17"/>
      <c r="C720" s="17"/>
      <c r="D720" s="18"/>
      <c r="E720" s="18"/>
      <c r="G720" s="18"/>
      <c r="H720" s="7"/>
    </row>
    <row r="721" spans="1:8" x14ac:dyDescent="0.25">
      <c r="A721" s="17"/>
      <c r="B721" s="17"/>
      <c r="C721" s="17"/>
      <c r="D721" s="18"/>
      <c r="E721" s="18"/>
      <c r="G721" s="18"/>
      <c r="H721" s="7"/>
    </row>
    <row r="722" spans="1:8" x14ac:dyDescent="0.25">
      <c r="A722" s="17"/>
      <c r="B722" s="17"/>
      <c r="C722" s="17"/>
      <c r="D722" s="18"/>
      <c r="E722" s="18"/>
      <c r="G722" s="18"/>
      <c r="H722" s="7"/>
    </row>
    <row r="723" spans="1:8" x14ac:dyDescent="0.25">
      <c r="A723" s="17"/>
      <c r="B723" s="17"/>
      <c r="C723" s="17"/>
      <c r="D723" s="18"/>
      <c r="E723" s="18"/>
      <c r="G723" s="18"/>
      <c r="H723" s="7"/>
    </row>
    <row r="724" spans="1:8" x14ac:dyDescent="0.25">
      <c r="A724" s="17"/>
      <c r="B724" s="17"/>
      <c r="C724" s="17"/>
      <c r="D724" s="18"/>
      <c r="E724" s="18"/>
      <c r="G724" s="18"/>
      <c r="H724" s="7"/>
    </row>
    <row r="725" spans="1:8" x14ac:dyDescent="0.25">
      <c r="A725" s="17"/>
      <c r="B725" s="17"/>
      <c r="C725" s="17"/>
      <c r="D725" s="18"/>
      <c r="E725" s="18"/>
      <c r="F725" s="17"/>
      <c r="G725" s="18"/>
      <c r="H725" s="7"/>
    </row>
    <row r="726" spans="1:8" x14ac:dyDescent="0.25">
      <c r="A726" s="17"/>
      <c r="B726" s="17"/>
      <c r="C726" s="17"/>
      <c r="D726" s="18"/>
      <c r="E726" s="18"/>
      <c r="F726" s="17"/>
      <c r="G726" s="18"/>
      <c r="H726" s="7"/>
    </row>
    <row r="727" spans="1:8" x14ac:dyDescent="0.25">
      <c r="A727" s="17"/>
      <c r="B727" s="17"/>
      <c r="C727" s="17"/>
      <c r="D727" s="18"/>
      <c r="E727" s="18"/>
      <c r="G727" s="18"/>
      <c r="H727" s="7"/>
    </row>
    <row r="728" spans="1:8" x14ac:dyDescent="0.25">
      <c r="A728" s="17"/>
      <c r="B728" s="17"/>
      <c r="C728" s="17"/>
      <c r="D728" s="18"/>
      <c r="E728" s="18"/>
      <c r="F728" s="17"/>
      <c r="G728" s="18"/>
      <c r="H728" s="7"/>
    </row>
    <row r="729" spans="1:8" x14ac:dyDescent="0.25">
      <c r="A729" s="17"/>
      <c r="B729" s="17"/>
      <c r="C729" s="17"/>
      <c r="D729" s="18"/>
      <c r="E729" s="18"/>
      <c r="F729" s="17"/>
      <c r="G729" s="18"/>
      <c r="H729" s="7"/>
    </row>
    <row r="730" spans="1:8" x14ac:dyDescent="0.25">
      <c r="A730" s="17"/>
      <c r="B730" s="17"/>
      <c r="C730" s="17"/>
      <c r="D730" s="18"/>
      <c r="E730" s="18"/>
      <c r="F730" s="17"/>
      <c r="G730" s="18"/>
      <c r="H730" s="7"/>
    </row>
    <row r="731" spans="1:8" x14ac:dyDescent="0.25">
      <c r="A731" s="17"/>
      <c r="B731" s="17"/>
      <c r="C731" s="17"/>
      <c r="D731" s="18"/>
      <c r="E731" s="18"/>
      <c r="F731" s="17"/>
      <c r="G731" s="18"/>
      <c r="H731" s="7"/>
    </row>
    <row r="732" spans="1:8" x14ac:dyDescent="0.25">
      <c r="A732" s="17"/>
      <c r="B732" s="17"/>
      <c r="C732" s="17"/>
      <c r="D732" s="18"/>
      <c r="E732" s="18"/>
      <c r="G732" s="18"/>
      <c r="H732" s="7"/>
    </row>
    <row r="733" spans="1:8" ht="15" customHeight="1" x14ac:dyDescent="0.25">
      <c r="A733" s="17"/>
      <c r="B733" s="17"/>
      <c r="C733" s="17"/>
      <c r="D733" s="18"/>
      <c r="E733" s="18"/>
      <c r="G733" s="18"/>
      <c r="H733" s="7"/>
    </row>
    <row r="734" spans="1:8" x14ac:dyDescent="0.25">
      <c r="A734" s="17"/>
      <c r="B734" s="17"/>
      <c r="C734" s="17"/>
      <c r="D734" s="18"/>
      <c r="E734" s="18"/>
      <c r="F734" s="17"/>
      <c r="G734" s="18"/>
      <c r="H734" s="7"/>
    </row>
    <row r="735" spans="1:8" x14ac:dyDescent="0.25">
      <c r="A735" s="17"/>
      <c r="B735" s="17"/>
      <c r="C735" s="17"/>
      <c r="D735" s="18"/>
      <c r="E735" s="18"/>
      <c r="F735" s="17"/>
      <c r="G735" s="18"/>
      <c r="H735" s="7"/>
    </row>
    <row r="736" spans="1:8" x14ac:dyDescent="0.25">
      <c r="A736" s="17"/>
      <c r="B736" s="17"/>
      <c r="C736" s="17"/>
      <c r="D736" s="18"/>
      <c r="E736" s="18"/>
      <c r="G736" s="18"/>
      <c r="H736" s="7"/>
    </row>
    <row r="737" spans="1:8" x14ac:dyDescent="0.25">
      <c r="A737" s="17"/>
      <c r="B737" s="17"/>
      <c r="C737" s="17"/>
      <c r="D737" s="18"/>
      <c r="E737" s="18"/>
      <c r="G737" s="18"/>
      <c r="H737" s="7"/>
    </row>
    <row r="738" spans="1:8" x14ac:dyDescent="0.25">
      <c r="A738" s="17"/>
      <c r="B738" s="17"/>
      <c r="C738" s="17"/>
      <c r="D738" s="18"/>
      <c r="E738" s="18"/>
      <c r="G738" s="18"/>
      <c r="H738" s="7"/>
    </row>
    <row r="739" spans="1:8" x14ac:dyDescent="0.25">
      <c r="A739" s="17"/>
      <c r="B739" s="17"/>
      <c r="C739" s="17"/>
      <c r="D739" s="18"/>
      <c r="E739" s="18"/>
      <c r="G739" s="18"/>
      <c r="H739" s="7"/>
    </row>
    <row r="740" spans="1:8" x14ac:dyDescent="0.25">
      <c r="A740" s="17"/>
      <c r="B740" s="17"/>
      <c r="C740" s="17"/>
      <c r="D740" s="18"/>
      <c r="E740" s="18"/>
      <c r="F740" s="17"/>
      <c r="G740" s="18"/>
      <c r="H740" s="7"/>
    </row>
    <row r="741" spans="1:8" x14ac:dyDescent="0.25">
      <c r="A741" s="17"/>
      <c r="B741" s="17"/>
      <c r="C741" s="17"/>
      <c r="D741" s="18"/>
      <c r="E741" s="18"/>
      <c r="G741" s="18"/>
      <c r="H741" s="7"/>
    </row>
    <row r="742" spans="1:8" x14ac:dyDescent="0.25">
      <c r="A742" s="17"/>
      <c r="B742" s="17"/>
      <c r="C742" s="17"/>
      <c r="D742" s="18"/>
      <c r="E742" s="18"/>
      <c r="G742" s="18"/>
      <c r="H742" s="7"/>
    </row>
    <row r="743" spans="1:8" x14ac:dyDescent="0.25">
      <c r="A743" s="17"/>
      <c r="B743" s="17"/>
      <c r="C743" s="17"/>
      <c r="D743" s="18"/>
      <c r="E743" s="18"/>
      <c r="F743" s="17"/>
      <c r="G743" s="18"/>
      <c r="H743" s="7"/>
    </row>
    <row r="744" spans="1:8" x14ac:dyDescent="0.25">
      <c r="A744" s="17"/>
      <c r="B744" s="17"/>
      <c r="C744" s="17"/>
      <c r="D744" s="18"/>
      <c r="E744" s="18"/>
      <c r="G744" s="18"/>
      <c r="H744" s="7"/>
    </row>
    <row r="745" spans="1:8" x14ac:dyDescent="0.25">
      <c r="A745" s="17"/>
      <c r="B745" s="17"/>
      <c r="C745" s="17"/>
      <c r="D745" s="18"/>
      <c r="E745" s="18"/>
      <c r="F745" s="17"/>
      <c r="G745" s="18"/>
      <c r="H745" s="7"/>
    </row>
    <row r="746" spans="1:8" x14ac:dyDescent="0.25">
      <c r="A746" s="17"/>
      <c r="B746" s="17"/>
      <c r="C746" s="17"/>
      <c r="D746" s="18"/>
      <c r="E746" s="18"/>
      <c r="G746" s="18"/>
      <c r="H746" s="7"/>
    </row>
    <row r="747" spans="1:8" x14ac:dyDescent="0.25">
      <c r="A747" s="17"/>
      <c r="B747" s="17"/>
      <c r="C747" s="17"/>
      <c r="D747" s="18"/>
      <c r="E747" s="18"/>
      <c r="G747" s="18"/>
      <c r="H747" s="7"/>
    </row>
    <row r="748" spans="1:8" x14ac:dyDescent="0.25">
      <c r="A748" s="17"/>
      <c r="B748" s="17"/>
      <c r="C748" s="17"/>
      <c r="D748" s="18"/>
      <c r="E748" s="18"/>
      <c r="F748" s="17"/>
      <c r="G748" s="18"/>
      <c r="H748" s="7"/>
    </row>
    <row r="749" spans="1:8" x14ac:dyDescent="0.25">
      <c r="A749" s="17"/>
      <c r="B749" s="17"/>
      <c r="C749" s="17"/>
      <c r="D749" s="18"/>
      <c r="E749" s="18"/>
      <c r="F749" s="17"/>
      <c r="G749" s="18"/>
      <c r="H749" s="7"/>
    </row>
    <row r="750" spans="1:8" x14ac:dyDescent="0.25">
      <c r="A750" s="17"/>
      <c r="B750" s="17"/>
      <c r="C750" s="17"/>
      <c r="D750" s="18"/>
      <c r="E750" s="18"/>
      <c r="G750" s="18"/>
      <c r="H750" s="7"/>
    </row>
    <row r="751" spans="1:8" x14ac:dyDescent="0.25">
      <c r="A751" s="17"/>
      <c r="B751" s="17"/>
      <c r="C751" s="17"/>
      <c r="D751" s="18"/>
      <c r="E751" s="18"/>
      <c r="G751" s="18"/>
      <c r="H751" s="7"/>
    </row>
    <row r="752" spans="1:8" x14ac:dyDescent="0.25">
      <c r="A752" s="17"/>
      <c r="B752" s="17"/>
      <c r="C752" s="17"/>
      <c r="D752" s="18"/>
      <c r="E752" s="18"/>
      <c r="G752" s="18"/>
      <c r="H752" s="7"/>
    </row>
    <row r="753" spans="1:8" x14ac:dyDescent="0.25">
      <c r="A753" s="17"/>
      <c r="B753" s="17"/>
      <c r="C753" s="17"/>
      <c r="D753" s="18"/>
      <c r="E753" s="18"/>
      <c r="G753" s="18"/>
      <c r="H753" s="7"/>
    </row>
    <row r="754" spans="1:8" x14ac:dyDescent="0.25">
      <c r="A754" s="17"/>
      <c r="B754" s="17"/>
      <c r="C754" s="17"/>
      <c r="D754" s="18"/>
      <c r="E754" s="18"/>
      <c r="G754" s="18"/>
      <c r="H754" s="7"/>
    </row>
    <row r="755" spans="1:8" x14ac:dyDescent="0.25">
      <c r="A755" s="17"/>
      <c r="B755" s="17"/>
      <c r="C755" s="17"/>
      <c r="D755" s="18"/>
      <c r="E755" s="18"/>
      <c r="F755" s="17"/>
      <c r="G755" s="18"/>
      <c r="H755" s="7"/>
    </row>
    <row r="756" spans="1:8" x14ac:dyDescent="0.25">
      <c r="A756" s="17"/>
      <c r="B756" s="17"/>
      <c r="C756" s="17"/>
      <c r="D756" s="18"/>
      <c r="E756" s="18"/>
      <c r="F756" s="17"/>
      <c r="G756" s="18"/>
      <c r="H756" s="7"/>
    </row>
    <row r="757" spans="1:8" x14ac:dyDescent="0.25">
      <c r="A757" s="17"/>
      <c r="B757" s="17"/>
      <c r="C757" s="17"/>
      <c r="D757" s="18"/>
      <c r="E757" s="18"/>
      <c r="G757" s="18"/>
      <c r="H757" s="7"/>
    </row>
    <row r="758" spans="1:8" x14ac:dyDescent="0.25">
      <c r="A758" s="17"/>
      <c r="B758" s="17"/>
      <c r="C758" s="17"/>
      <c r="D758" s="18"/>
      <c r="E758" s="18"/>
      <c r="G758" s="18"/>
      <c r="H758" s="7"/>
    </row>
    <row r="759" spans="1:8" x14ac:dyDescent="0.25">
      <c r="A759" s="17"/>
      <c r="B759" s="17"/>
      <c r="C759" s="17"/>
      <c r="D759" s="18"/>
      <c r="E759" s="18"/>
      <c r="F759" s="17"/>
      <c r="G759" s="18"/>
      <c r="H759" s="7"/>
    </row>
    <row r="760" spans="1:8" x14ac:dyDescent="0.25">
      <c r="A760" s="17"/>
      <c r="B760" s="17"/>
      <c r="C760" s="17"/>
      <c r="D760" s="18"/>
      <c r="E760" s="18"/>
      <c r="F760" s="17"/>
      <c r="G760" s="18"/>
      <c r="H760" s="7"/>
    </row>
    <row r="761" spans="1:8" x14ac:dyDescent="0.25">
      <c r="A761" s="17"/>
      <c r="B761" s="17"/>
      <c r="C761" s="17"/>
      <c r="D761" s="18"/>
      <c r="E761" s="18"/>
      <c r="F761" s="17"/>
      <c r="G761" s="18"/>
      <c r="H761" s="7"/>
    </row>
    <row r="762" spans="1:8" x14ac:dyDescent="0.25">
      <c r="A762" s="17"/>
      <c r="B762" s="17"/>
      <c r="C762" s="17"/>
      <c r="D762" s="18"/>
      <c r="E762" s="18"/>
      <c r="G762" s="18"/>
      <c r="H762" s="7"/>
    </row>
    <row r="763" spans="1:8" x14ac:dyDescent="0.25">
      <c r="A763" s="17"/>
      <c r="B763" s="17"/>
      <c r="C763" s="17"/>
      <c r="D763" s="18"/>
      <c r="E763" s="18"/>
      <c r="G763" s="18"/>
      <c r="H763" s="7"/>
    </row>
    <row r="764" spans="1:8" x14ac:dyDescent="0.25">
      <c r="A764" s="17"/>
      <c r="B764" s="17"/>
      <c r="C764" s="17"/>
      <c r="D764" s="18"/>
      <c r="E764" s="18"/>
      <c r="F764" s="17"/>
      <c r="G764" s="18"/>
      <c r="H764" s="7"/>
    </row>
    <row r="765" spans="1:8" x14ac:dyDescent="0.25">
      <c r="A765" s="17"/>
      <c r="B765" s="17"/>
      <c r="C765" s="17"/>
      <c r="D765" s="18"/>
      <c r="E765" s="18"/>
      <c r="G765" s="18"/>
      <c r="H765" s="7"/>
    </row>
    <row r="766" spans="1:8" x14ac:dyDescent="0.25">
      <c r="A766" s="17"/>
      <c r="B766" s="17"/>
      <c r="C766" s="17"/>
      <c r="D766" s="18"/>
      <c r="E766" s="18"/>
      <c r="G766" s="18"/>
      <c r="H766" s="7"/>
    </row>
    <row r="767" spans="1:8" x14ac:dyDescent="0.25">
      <c r="A767" s="17"/>
      <c r="B767" s="17"/>
      <c r="C767" s="17"/>
      <c r="D767" s="18"/>
      <c r="E767" s="18"/>
      <c r="F767" s="17"/>
      <c r="G767" s="18"/>
      <c r="H767" s="7"/>
    </row>
    <row r="768" spans="1:8" x14ac:dyDescent="0.25">
      <c r="A768" s="17"/>
      <c r="B768" s="17"/>
      <c r="C768" s="17"/>
      <c r="D768" s="18"/>
      <c r="E768" s="18"/>
      <c r="G768" s="18"/>
      <c r="H768" s="7"/>
    </row>
    <row r="769" spans="1:8" x14ac:dyDescent="0.25">
      <c r="A769" s="17"/>
      <c r="B769" s="17"/>
      <c r="C769" s="17"/>
      <c r="D769" s="18"/>
      <c r="E769" s="18"/>
      <c r="G769" s="18"/>
      <c r="H769" s="7"/>
    </row>
    <row r="770" spans="1:8" x14ac:dyDescent="0.25">
      <c r="A770" s="17"/>
      <c r="B770" s="17"/>
      <c r="C770" s="17"/>
      <c r="D770" s="18"/>
      <c r="E770" s="18"/>
      <c r="G770" s="18"/>
      <c r="H770" s="7"/>
    </row>
    <row r="771" spans="1:8" x14ac:dyDescent="0.25">
      <c r="A771" s="17"/>
      <c r="B771" s="17"/>
      <c r="C771" s="17"/>
      <c r="D771" s="18"/>
      <c r="E771" s="18"/>
      <c r="F771" s="17"/>
      <c r="G771" s="18"/>
      <c r="H771" s="7"/>
    </row>
    <row r="772" spans="1:8" x14ac:dyDescent="0.25">
      <c r="A772" s="17"/>
      <c r="B772" s="17"/>
      <c r="C772" s="17"/>
      <c r="D772" s="18"/>
      <c r="E772" s="18"/>
      <c r="G772" s="18"/>
      <c r="H772" s="7"/>
    </row>
    <row r="773" spans="1:8" x14ac:dyDescent="0.25">
      <c r="A773" s="17"/>
      <c r="B773" s="17"/>
      <c r="C773" s="17"/>
      <c r="D773" s="18"/>
      <c r="E773" s="18"/>
      <c r="F773" s="17"/>
      <c r="G773" s="18"/>
      <c r="H773" s="7"/>
    </row>
    <row r="774" spans="1:8" x14ac:dyDescent="0.25">
      <c r="A774" s="17"/>
      <c r="B774" s="17"/>
      <c r="C774" s="17"/>
      <c r="D774" s="18"/>
      <c r="E774" s="18"/>
      <c r="G774" s="18"/>
      <c r="H774" s="7"/>
    </row>
    <row r="775" spans="1:8" x14ac:dyDescent="0.25">
      <c r="A775" s="17"/>
      <c r="B775" s="17"/>
      <c r="C775" s="17"/>
      <c r="D775" s="18"/>
      <c r="E775" s="18"/>
      <c r="G775" s="18"/>
      <c r="H775" s="7"/>
    </row>
    <row r="776" spans="1:8" x14ac:dyDescent="0.25">
      <c r="A776" s="17"/>
      <c r="B776" s="17"/>
      <c r="C776" s="17"/>
      <c r="D776" s="18"/>
      <c r="E776" s="18"/>
      <c r="G776" s="18"/>
      <c r="H776" s="7"/>
    </row>
    <row r="777" spans="1:8" x14ac:dyDescent="0.25">
      <c r="A777" s="17"/>
      <c r="B777" s="17"/>
      <c r="C777" s="17"/>
      <c r="D777" s="18"/>
      <c r="E777" s="18"/>
      <c r="G777" s="18"/>
      <c r="H777" s="7"/>
    </row>
    <row r="778" spans="1:8" x14ac:dyDescent="0.25">
      <c r="A778" s="17"/>
      <c r="B778" s="17"/>
      <c r="C778" s="17"/>
      <c r="D778" s="18"/>
      <c r="E778" s="18"/>
      <c r="F778" s="17"/>
      <c r="G778" s="18"/>
      <c r="H778" s="7"/>
    </row>
    <row r="779" spans="1:8" x14ac:dyDescent="0.25">
      <c r="A779" s="17"/>
      <c r="B779" s="17"/>
      <c r="C779" s="17"/>
      <c r="D779" s="18"/>
      <c r="E779" s="18"/>
      <c r="G779" s="18"/>
      <c r="H779" s="7"/>
    </row>
    <row r="780" spans="1:8" x14ac:dyDescent="0.25">
      <c r="A780" s="17"/>
      <c r="B780" s="17"/>
      <c r="C780" s="17"/>
      <c r="D780" s="18"/>
      <c r="E780" s="18"/>
      <c r="G780" s="18"/>
      <c r="H780" s="7"/>
    </row>
    <row r="781" spans="1:8" x14ac:dyDescent="0.25">
      <c r="A781" s="17"/>
      <c r="B781" s="17"/>
      <c r="C781" s="17"/>
      <c r="D781" s="18"/>
      <c r="E781" s="18"/>
      <c r="F781" s="17"/>
      <c r="G781" s="18"/>
      <c r="H781" s="7"/>
    </row>
    <row r="782" spans="1:8" x14ac:dyDescent="0.25">
      <c r="A782" s="17"/>
      <c r="B782" s="17"/>
      <c r="C782" s="17"/>
      <c r="D782" s="18"/>
      <c r="E782" s="18"/>
      <c r="F782" s="17"/>
      <c r="G782" s="18"/>
      <c r="H782" s="7"/>
    </row>
    <row r="783" spans="1:8" x14ac:dyDescent="0.25">
      <c r="A783" s="17"/>
      <c r="B783" s="17"/>
      <c r="C783" s="17"/>
      <c r="D783" s="18"/>
      <c r="E783" s="18"/>
      <c r="G783" s="18"/>
      <c r="H783" s="7"/>
    </row>
    <row r="784" spans="1:8" x14ac:dyDescent="0.25">
      <c r="A784" s="17"/>
      <c r="B784" s="17"/>
      <c r="C784" s="17"/>
      <c r="D784" s="18"/>
      <c r="E784" s="18"/>
      <c r="F784" s="17"/>
      <c r="G784" s="18"/>
      <c r="H784" s="7"/>
    </row>
    <row r="785" spans="1:8" x14ac:dyDescent="0.25">
      <c r="A785" s="17"/>
      <c r="B785" s="17"/>
      <c r="C785" s="17"/>
      <c r="D785" s="18"/>
      <c r="E785" s="18"/>
      <c r="G785" s="18"/>
      <c r="H785" s="7"/>
    </row>
    <row r="786" spans="1:8" x14ac:dyDescent="0.25">
      <c r="A786" s="17"/>
      <c r="B786" s="17"/>
      <c r="C786" s="17"/>
      <c r="D786" s="18"/>
      <c r="E786" s="18"/>
      <c r="F786" s="17"/>
      <c r="G786" s="18"/>
      <c r="H786" s="7"/>
    </row>
    <row r="787" spans="1:8" x14ac:dyDescent="0.25">
      <c r="A787" s="17"/>
      <c r="B787" s="17"/>
      <c r="C787" s="17"/>
      <c r="D787" s="18"/>
      <c r="E787" s="18"/>
      <c r="F787" s="17"/>
      <c r="G787" s="18"/>
      <c r="H787" s="7"/>
    </row>
    <row r="788" spans="1:8" x14ac:dyDescent="0.25">
      <c r="A788" s="17"/>
      <c r="B788" s="17"/>
      <c r="C788" s="17"/>
      <c r="D788" s="18"/>
      <c r="E788" s="18"/>
      <c r="G788" s="18"/>
      <c r="H788" s="7"/>
    </row>
    <row r="789" spans="1:8" x14ac:dyDescent="0.25">
      <c r="A789" s="17"/>
      <c r="B789" s="17"/>
      <c r="C789" s="17"/>
      <c r="D789" s="18"/>
      <c r="E789" s="18"/>
      <c r="G789" s="18"/>
      <c r="H789" s="7"/>
    </row>
    <row r="790" spans="1:8" x14ac:dyDescent="0.25">
      <c r="A790" s="17"/>
      <c r="B790" s="17"/>
      <c r="C790" s="17"/>
      <c r="D790" s="18"/>
      <c r="E790" s="18"/>
      <c r="G790" s="18"/>
      <c r="H790" s="7"/>
    </row>
    <row r="791" spans="1:8" x14ac:dyDescent="0.25">
      <c r="A791" s="17"/>
      <c r="B791" s="17"/>
      <c r="C791" s="17"/>
      <c r="D791" s="18"/>
      <c r="E791" s="18"/>
      <c r="G791" s="18"/>
      <c r="H791" s="7"/>
    </row>
    <row r="792" spans="1:8" x14ac:dyDescent="0.25">
      <c r="A792" s="17"/>
      <c r="B792" s="17"/>
      <c r="C792" s="17"/>
      <c r="D792" s="18"/>
      <c r="E792" s="18"/>
      <c r="G792" s="18"/>
      <c r="H792" s="7"/>
    </row>
    <row r="793" spans="1:8" x14ac:dyDescent="0.25">
      <c r="A793" s="17"/>
      <c r="B793" s="17"/>
      <c r="C793" s="17"/>
      <c r="D793" s="18"/>
      <c r="E793" s="18"/>
      <c r="F793" s="17"/>
      <c r="G793" s="18"/>
      <c r="H793" s="7"/>
    </row>
    <row r="794" spans="1:8" x14ac:dyDescent="0.25">
      <c r="A794" s="17"/>
      <c r="B794" s="17"/>
      <c r="C794" s="17"/>
      <c r="D794" s="18"/>
      <c r="E794" s="18"/>
      <c r="G794" s="18"/>
      <c r="H794" s="7"/>
    </row>
    <row r="795" spans="1:8" x14ac:dyDescent="0.25">
      <c r="A795" s="17"/>
      <c r="B795" s="17"/>
      <c r="C795" s="17"/>
      <c r="D795" s="18"/>
      <c r="E795" s="18"/>
      <c r="G795" s="18"/>
      <c r="H795" s="7"/>
    </row>
    <row r="796" spans="1:8" x14ac:dyDescent="0.25">
      <c r="A796" s="17"/>
      <c r="B796" s="17"/>
      <c r="C796" s="17"/>
      <c r="D796" s="18"/>
      <c r="E796" s="18"/>
      <c r="G796" s="18"/>
      <c r="H796" s="7"/>
    </row>
    <row r="797" spans="1:8" x14ac:dyDescent="0.25">
      <c r="A797" s="17"/>
      <c r="B797" s="17"/>
      <c r="C797" s="17"/>
      <c r="D797" s="18"/>
      <c r="E797" s="18"/>
      <c r="F797" s="17"/>
      <c r="G797" s="18"/>
      <c r="H797" s="7"/>
    </row>
    <row r="798" spans="1:8" x14ac:dyDescent="0.25">
      <c r="A798" s="17"/>
      <c r="B798" s="17"/>
      <c r="C798" s="17"/>
      <c r="D798" s="18"/>
      <c r="E798" s="18"/>
      <c r="F798" s="17"/>
      <c r="G798" s="18"/>
      <c r="H798" s="7"/>
    </row>
    <row r="799" spans="1:8" x14ac:dyDescent="0.25">
      <c r="A799" s="17"/>
      <c r="B799" s="17"/>
      <c r="C799" s="17"/>
      <c r="D799" s="18"/>
      <c r="E799" s="18"/>
      <c r="F799" s="17"/>
      <c r="G799" s="18"/>
      <c r="H799" s="7"/>
    </row>
    <row r="800" spans="1:8" x14ac:dyDescent="0.25">
      <c r="A800" s="17"/>
      <c r="B800" s="17"/>
      <c r="C800" s="17"/>
      <c r="D800" s="18"/>
      <c r="E800" s="18"/>
      <c r="G800" s="18"/>
      <c r="H800" s="7"/>
    </row>
    <row r="801" spans="1:8" x14ac:dyDescent="0.25">
      <c r="A801" s="17"/>
      <c r="B801" s="17"/>
      <c r="C801" s="17"/>
      <c r="D801" s="18"/>
      <c r="E801" s="18"/>
      <c r="F801" s="17"/>
      <c r="G801" s="18"/>
      <c r="H801" s="7"/>
    </row>
    <row r="802" spans="1:8" x14ac:dyDescent="0.25">
      <c r="A802" s="17"/>
      <c r="B802" s="17"/>
      <c r="C802" s="17"/>
      <c r="D802" s="18"/>
      <c r="E802" s="18"/>
      <c r="F802" s="17"/>
      <c r="G802" s="18"/>
      <c r="H802" s="7"/>
    </row>
    <row r="803" spans="1:8" x14ac:dyDescent="0.25">
      <c r="A803" s="17"/>
      <c r="B803" s="17"/>
      <c r="C803" s="17"/>
      <c r="D803" s="18"/>
      <c r="E803" s="18"/>
      <c r="G803" s="18"/>
      <c r="H803" s="7"/>
    </row>
    <row r="804" spans="1:8" x14ac:dyDescent="0.25">
      <c r="A804" s="17"/>
      <c r="B804" s="17"/>
      <c r="C804" s="17"/>
      <c r="D804" s="18"/>
      <c r="E804" s="18"/>
      <c r="F804" s="17"/>
      <c r="G804" s="18"/>
      <c r="H804" s="7"/>
    </row>
    <row r="805" spans="1:8" x14ac:dyDescent="0.25">
      <c r="A805" s="17"/>
      <c r="B805" s="17"/>
      <c r="C805" s="17"/>
      <c r="D805" s="18"/>
      <c r="E805" s="18"/>
      <c r="F805" s="17"/>
      <c r="G805" s="18"/>
      <c r="H805" s="7"/>
    </row>
    <row r="806" spans="1:8" x14ac:dyDescent="0.25">
      <c r="A806" s="17"/>
      <c r="B806" s="17"/>
      <c r="C806" s="17"/>
      <c r="D806" s="18"/>
      <c r="E806" s="18"/>
      <c r="F806" s="17"/>
      <c r="G806" s="18"/>
      <c r="H806" s="7"/>
    </row>
    <row r="807" spans="1:8" x14ac:dyDescent="0.25">
      <c r="A807" s="17"/>
      <c r="B807" s="17"/>
      <c r="C807" s="17"/>
      <c r="D807" s="18"/>
      <c r="E807" s="18"/>
      <c r="F807" s="17"/>
      <c r="G807" s="18"/>
      <c r="H807" s="7"/>
    </row>
    <row r="808" spans="1:8" x14ac:dyDescent="0.25">
      <c r="A808" s="17"/>
      <c r="B808" s="17"/>
      <c r="C808" s="17"/>
      <c r="D808" s="18"/>
      <c r="E808" s="18"/>
      <c r="G808" s="18"/>
      <c r="H808" s="7"/>
    </row>
    <row r="809" spans="1:8" x14ac:dyDescent="0.25">
      <c r="A809" s="17"/>
      <c r="B809" s="17"/>
      <c r="C809" s="17"/>
      <c r="D809" s="18"/>
      <c r="E809" s="18"/>
      <c r="F809" s="17"/>
      <c r="G809" s="18"/>
      <c r="H809" s="7"/>
    </row>
    <row r="810" spans="1:8" x14ac:dyDescent="0.25">
      <c r="A810" s="17"/>
      <c r="B810" s="17"/>
      <c r="C810" s="17"/>
      <c r="D810" s="18"/>
      <c r="E810" s="18"/>
      <c r="F810" s="17"/>
      <c r="G810" s="18"/>
      <c r="H810" s="7"/>
    </row>
    <row r="811" spans="1:8" x14ac:dyDescent="0.25">
      <c r="A811" s="17"/>
      <c r="B811" s="17"/>
      <c r="C811" s="17"/>
      <c r="D811" s="18"/>
      <c r="E811" s="18"/>
      <c r="G811" s="18"/>
      <c r="H811" s="7"/>
    </row>
    <row r="812" spans="1:8" x14ac:dyDescent="0.25">
      <c r="A812" s="17"/>
      <c r="B812" s="17"/>
      <c r="C812" s="17"/>
      <c r="D812" s="18"/>
      <c r="E812" s="18"/>
      <c r="F812" s="17"/>
      <c r="G812" s="18"/>
      <c r="H812" s="7"/>
    </row>
    <row r="813" spans="1:8" x14ac:dyDescent="0.25">
      <c r="A813" s="17"/>
      <c r="B813" s="17"/>
      <c r="C813" s="17"/>
      <c r="D813" s="18"/>
      <c r="E813" s="18"/>
      <c r="F813" s="17"/>
      <c r="G813" s="18"/>
      <c r="H813" s="7"/>
    </row>
    <row r="814" spans="1:8" x14ac:dyDescent="0.25">
      <c r="A814" s="17"/>
      <c r="B814" s="17"/>
      <c r="C814" s="17"/>
      <c r="D814" s="18"/>
      <c r="E814" s="18"/>
      <c r="G814" s="18"/>
      <c r="H814" s="7"/>
    </row>
    <row r="815" spans="1:8" x14ac:dyDescent="0.25">
      <c r="A815" s="17"/>
      <c r="B815" s="17"/>
      <c r="C815" s="17"/>
      <c r="D815" s="18"/>
      <c r="E815" s="18"/>
      <c r="G815" s="18"/>
      <c r="H815" s="7"/>
    </row>
    <row r="816" spans="1:8" x14ac:dyDescent="0.25">
      <c r="A816" s="17"/>
      <c r="B816" s="17"/>
      <c r="C816" s="17"/>
      <c r="D816" s="18"/>
      <c r="E816" s="18"/>
      <c r="F816" s="17"/>
      <c r="G816" s="18"/>
      <c r="H816" s="7"/>
    </row>
    <row r="817" spans="1:8" x14ac:dyDescent="0.25">
      <c r="A817" s="17"/>
      <c r="B817" s="17"/>
      <c r="C817" s="17"/>
      <c r="D817" s="18"/>
      <c r="E817" s="18"/>
      <c r="G817" s="18"/>
      <c r="H817" s="7"/>
    </row>
    <row r="818" spans="1:8" x14ac:dyDescent="0.25">
      <c r="A818" s="17"/>
      <c r="B818" s="17"/>
      <c r="C818" s="17"/>
      <c r="D818" s="18"/>
      <c r="E818" s="18"/>
      <c r="G818" s="18"/>
      <c r="H818" s="7"/>
    </row>
    <row r="819" spans="1:8" x14ac:dyDescent="0.25">
      <c r="A819" s="17"/>
      <c r="B819" s="17"/>
      <c r="C819" s="17"/>
      <c r="D819" s="18"/>
      <c r="E819" s="18"/>
      <c r="G819" s="18"/>
      <c r="H819" s="7"/>
    </row>
    <row r="820" spans="1:8" x14ac:dyDescent="0.25">
      <c r="A820" s="17"/>
      <c r="B820" s="17"/>
      <c r="C820" s="17"/>
      <c r="D820" s="18"/>
      <c r="E820" s="18"/>
      <c r="G820" s="18"/>
      <c r="H820" s="7"/>
    </row>
    <row r="821" spans="1:8" x14ac:dyDescent="0.25">
      <c r="A821" s="17"/>
      <c r="B821" s="17"/>
      <c r="C821" s="17"/>
      <c r="D821" s="18"/>
      <c r="E821" s="18"/>
      <c r="G821" s="18"/>
      <c r="H821" s="7"/>
    </row>
    <row r="822" spans="1:8" x14ac:dyDescent="0.25">
      <c r="A822" s="17"/>
      <c r="B822" s="17"/>
      <c r="C822" s="17"/>
      <c r="D822" s="18"/>
      <c r="E822" s="18"/>
      <c r="F822" s="17"/>
      <c r="G822" s="18"/>
      <c r="H822" s="7"/>
    </row>
    <row r="823" spans="1:8" x14ac:dyDescent="0.25">
      <c r="A823" s="17"/>
      <c r="B823" s="17"/>
      <c r="C823" s="17"/>
      <c r="D823" s="18"/>
      <c r="E823" s="18"/>
      <c r="G823" s="18"/>
      <c r="H823" s="7"/>
    </row>
    <row r="824" spans="1:8" x14ac:dyDescent="0.25">
      <c r="A824" s="17"/>
      <c r="B824" s="17"/>
      <c r="C824" s="17"/>
      <c r="D824" s="18"/>
      <c r="E824" s="18"/>
      <c r="F824" s="17"/>
      <c r="G824" s="18"/>
      <c r="H824" s="7"/>
    </row>
    <row r="825" spans="1:8" x14ac:dyDescent="0.25">
      <c r="A825" s="17"/>
      <c r="B825" s="17"/>
      <c r="C825" s="17"/>
      <c r="D825" s="18"/>
      <c r="E825" s="18"/>
      <c r="G825" s="18"/>
      <c r="H825" s="7"/>
    </row>
    <row r="826" spans="1:8" x14ac:dyDescent="0.25">
      <c r="A826" s="17"/>
      <c r="B826" s="17"/>
      <c r="C826" s="17"/>
      <c r="D826" s="18"/>
      <c r="E826" s="18"/>
      <c r="F826" s="17"/>
      <c r="G826" s="18"/>
      <c r="H826" s="7"/>
    </row>
    <row r="827" spans="1:8" x14ac:dyDescent="0.25">
      <c r="A827" s="17"/>
      <c r="B827" s="17"/>
      <c r="C827" s="17"/>
      <c r="D827" s="18"/>
      <c r="E827" s="18"/>
      <c r="G827" s="18"/>
      <c r="H827" s="7"/>
    </row>
    <row r="828" spans="1:8" x14ac:dyDescent="0.25">
      <c r="A828" s="17"/>
      <c r="B828" s="17"/>
      <c r="C828" s="17"/>
      <c r="D828" s="18"/>
      <c r="E828" s="18"/>
      <c r="G828" s="18"/>
      <c r="H828" s="7"/>
    </row>
    <row r="829" spans="1:8" x14ac:dyDescent="0.25">
      <c r="A829" s="17"/>
      <c r="B829" s="17"/>
      <c r="C829" s="17"/>
      <c r="D829" s="18"/>
      <c r="E829" s="18"/>
      <c r="F829" s="17"/>
      <c r="G829" s="18"/>
      <c r="H829" s="7"/>
    </row>
    <row r="830" spans="1:8" x14ac:dyDescent="0.25">
      <c r="A830" s="17"/>
      <c r="B830" s="17"/>
      <c r="C830" s="17"/>
      <c r="D830" s="18"/>
      <c r="E830" s="18"/>
      <c r="G830" s="18"/>
      <c r="H830" s="7"/>
    </row>
    <row r="831" spans="1:8" x14ac:dyDescent="0.25">
      <c r="A831" s="17"/>
      <c r="B831" s="17"/>
      <c r="C831" s="17"/>
      <c r="D831" s="18"/>
      <c r="E831" s="18"/>
      <c r="F831" s="17"/>
      <c r="G831" s="18"/>
      <c r="H831" s="7"/>
    </row>
    <row r="832" spans="1:8" x14ac:dyDescent="0.25">
      <c r="A832" s="17"/>
      <c r="B832" s="17"/>
      <c r="C832" s="17"/>
      <c r="D832" s="18"/>
      <c r="E832" s="18"/>
      <c r="G832" s="18"/>
      <c r="H832" s="7"/>
    </row>
    <row r="833" spans="1:8" x14ac:dyDescent="0.25">
      <c r="A833" s="17"/>
      <c r="B833" s="17"/>
      <c r="C833" s="17"/>
      <c r="D833" s="18"/>
      <c r="E833" s="18"/>
      <c r="G833" s="18"/>
      <c r="H833" s="7"/>
    </row>
    <row r="834" spans="1:8" x14ac:dyDescent="0.25">
      <c r="A834" s="17"/>
      <c r="B834" s="17"/>
      <c r="C834" s="17"/>
      <c r="D834" s="18"/>
      <c r="E834" s="18"/>
      <c r="G834" s="18"/>
      <c r="H834" s="7"/>
    </row>
    <row r="835" spans="1:8" x14ac:dyDescent="0.25">
      <c r="A835" s="17"/>
      <c r="B835" s="17"/>
      <c r="C835" s="17"/>
      <c r="D835" s="18"/>
      <c r="E835" s="18"/>
      <c r="G835" s="18"/>
      <c r="H835" s="7"/>
    </row>
    <row r="836" spans="1:8" x14ac:dyDescent="0.25">
      <c r="A836" s="17"/>
      <c r="B836" s="17"/>
      <c r="C836" s="17"/>
      <c r="D836" s="18"/>
      <c r="E836" s="18"/>
      <c r="G836" s="18"/>
      <c r="H836" s="7"/>
    </row>
    <row r="837" spans="1:8" x14ac:dyDescent="0.25">
      <c r="A837" s="17"/>
      <c r="B837" s="17"/>
      <c r="C837" s="17"/>
      <c r="D837" s="18"/>
      <c r="E837" s="18"/>
      <c r="G837" s="18"/>
      <c r="H837" s="7"/>
    </row>
    <row r="838" spans="1:8" x14ac:dyDescent="0.25">
      <c r="A838" s="17"/>
      <c r="B838" s="17"/>
      <c r="C838" s="17"/>
      <c r="D838" s="18"/>
      <c r="E838" s="18"/>
      <c r="F838" s="17"/>
      <c r="G838" s="18"/>
      <c r="H838" s="7"/>
    </row>
    <row r="839" spans="1:8" x14ac:dyDescent="0.25">
      <c r="A839" s="17"/>
      <c r="B839" s="17"/>
      <c r="C839" s="17"/>
      <c r="D839" s="18"/>
      <c r="E839" s="18"/>
      <c r="F839" s="17"/>
      <c r="G839" s="18"/>
      <c r="H839" s="7"/>
    </row>
    <row r="840" spans="1:8" x14ac:dyDescent="0.25">
      <c r="A840" s="17"/>
      <c r="B840" s="17"/>
      <c r="C840" s="17"/>
      <c r="D840" s="18"/>
      <c r="E840" s="18"/>
      <c r="F840" s="17"/>
      <c r="G840" s="18"/>
      <c r="H840" s="7"/>
    </row>
    <row r="841" spans="1:8" x14ac:dyDescent="0.25">
      <c r="A841" s="17"/>
      <c r="B841" s="17"/>
      <c r="C841" s="17"/>
      <c r="D841" s="18"/>
      <c r="E841" s="18"/>
      <c r="F841" s="17"/>
      <c r="G841" s="18"/>
      <c r="H841" s="7"/>
    </row>
    <row r="842" spans="1:8" x14ac:dyDescent="0.25">
      <c r="A842" s="17"/>
      <c r="B842" s="17"/>
      <c r="C842" s="17"/>
      <c r="D842" s="18"/>
      <c r="E842" s="18"/>
      <c r="G842" s="18"/>
      <c r="H842" s="7"/>
    </row>
    <row r="843" spans="1:8" x14ac:dyDescent="0.25">
      <c r="A843" s="17"/>
      <c r="B843" s="17"/>
      <c r="C843" s="17"/>
      <c r="D843" s="18"/>
      <c r="E843" s="18"/>
      <c r="F843" s="17"/>
      <c r="G843" s="18"/>
      <c r="H843" s="7"/>
    </row>
    <row r="844" spans="1:8" x14ac:dyDescent="0.25">
      <c r="A844" s="17"/>
      <c r="B844" s="17"/>
      <c r="C844" s="17"/>
      <c r="D844" s="18"/>
      <c r="E844" s="18"/>
      <c r="F844" s="17"/>
      <c r="G844" s="18"/>
      <c r="H844" s="7"/>
    </row>
    <row r="845" spans="1:8" x14ac:dyDescent="0.25">
      <c r="A845" s="17"/>
      <c r="B845" s="17"/>
      <c r="C845" s="17"/>
      <c r="D845" s="18"/>
      <c r="E845" s="18"/>
      <c r="F845" s="17"/>
      <c r="G845" s="18"/>
      <c r="H845" s="7"/>
    </row>
    <row r="846" spans="1:8" x14ac:dyDescent="0.25">
      <c r="A846" s="17"/>
      <c r="B846" s="17"/>
      <c r="C846" s="17"/>
      <c r="D846" s="18"/>
      <c r="E846" s="18"/>
      <c r="G846" s="18"/>
      <c r="H846" s="7"/>
    </row>
    <row r="847" spans="1:8" x14ac:dyDescent="0.25">
      <c r="A847" s="17"/>
      <c r="B847" s="17"/>
      <c r="C847" s="17"/>
      <c r="D847" s="18"/>
      <c r="E847" s="18"/>
      <c r="G847" s="18"/>
      <c r="H847" s="7"/>
    </row>
    <row r="848" spans="1:8" x14ac:dyDescent="0.25">
      <c r="A848" s="17"/>
      <c r="B848" s="17"/>
      <c r="C848" s="17"/>
      <c r="D848" s="18"/>
      <c r="E848" s="18"/>
      <c r="F848" s="17"/>
      <c r="G848" s="18"/>
      <c r="H848" s="7"/>
    </row>
    <row r="849" spans="1:8" x14ac:dyDescent="0.25">
      <c r="A849" s="17"/>
      <c r="B849" s="17"/>
      <c r="C849" s="17"/>
      <c r="D849" s="18"/>
      <c r="E849" s="18"/>
      <c r="G849" s="18"/>
      <c r="H849" s="7"/>
    </row>
    <row r="850" spans="1:8" x14ac:dyDescent="0.25">
      <c r="A850" s="17"/>
      <c r="B850" s="17"/>
      <c r="C850" s="17"/>
      <c r="D850" s="18"/>
      <c r="E850" s="18"/>
      <c r="G850" s="18"/>
      <c r="H850" s="7"/>
    </row>
    <row r="851" spans="1:8" x14ac:dyDescent="0.25">
      <c r="A851" s="17"/>
      <c r="B851" s="17"/>
      <c r="C851" s="17"/>
      <c r="D851" s="18"/>
      <c r="E851" s="18"/>
      <c r="G851" s="18"/>
      <c r="H851" s="7"/>
    </row>
    <row r="852" spans="1:8" x14ac:dyDescent="0.25">
      <c r="A852" s="17"/>
      <c r="B852" s="17"/>
      <c r="C852" s="17"/>
      <c r="D852" s="18"/>
      <c r="E852" s="18"/>
      <c r="F852" s="17"/>
      <c r="G852" s="18"/>
      <c r="H852" s="7"/>
    </row>
    <row r="853" spans="1:8" x14ac:dyDescent="0.25">
      <c r="A853" s="17"/>
      <c r="B853" s="17"/>
      <c r="C853" s="17"/>
      <c r="D853" s="18"/>
      <c r="E853" s="18"/>
      <c r="F853" s="17"/>
      <c r="G853" s="18"/>
      <c r="H853" s="7"/>
    </row>
    <row r="854" spans="1:8" x14ac:dyDescent="0.25">
      <c r="A854" s="17"/>
      <c r="B854" s="17"/>
      <c r="C854" s="17"/>
      <c r="D854" s="18"/>
      <c r="E854" s="18"/>
      <c r="G854" s="18"/>
      <c r="H854" s="7"/>
    </row>
    <row r="855" spans="1:8" x14ac:dyDescent="0.25">
      <c r="A855" s="17"/>
      <c r="B855" s="17"/>
      <c r="C855" s="17"/>
      <c r="D855" s="18"/>
      <c r="E855" s="18"/>
      <c r="G855" s="18"/>
      <c r="H855" s="7"/>
    </row>
    <row r="856" spans="1:8" x14ac:dyDescent="0.25">
      <c r="A856" s="17"/>
      <c r="B856" s="17"/>
      <c r="C856" s="17"/>
      <c r="D856" s="18"/>
      <c r="E856" s="18"/>
      <c r="G856" s="18"/>
      <c r="H856" s="7"/>
    </row>
    <row r="857" spans="1:8" x14ac:dyDescent="0.25">
      <c r="A857" s="17"/>
      <c r="B857" s="17"/>
      <c r="C857" s="17"/>
      <c r="D857" s="18"/>
      <c r="E857" s="18"/>
      <c r="F857" s="17"/>
      <c r="G857" s="18"/>
      <c r="H857" s="7"/>
    </row>
    <row r="858" spans="1:8" x14ac:dyDescent="0.25">
      <c r="A858" s="17"/>
      <c r="B858" s="17"/>
      <c r="C858" s="17"/>
      <c r="D858" s="18"/>
      <c r="E858" s="18"/>
      <c r="F858" s="17"/>
      <c r="G858" s="18"/>
      <c r="H858" s="7"/>
    </row>
    <row r="859" spans="1:8" x14ac:dyDescent="0.25">
      <c r="A859" s="17"/>
      <c r="B859" s="17"/>
      <c r="C859" s="17"/>
      <c r="D859" s="18"/>
      <c r="E859" s="18"/>
      <c r="F859" s="17"/>
      <c r="G859" s="18"/>
      <c r="H859" s="7"/>
    </row>
    <row r="860" spans="1:8" x14ac:dyDescent="0.25">
      <c r="A860" s="17"/>
      <c r="B860" s="17"/>
      <c r="C860" s="17"/>
      <c r="D860" s="18"/>
      <c r="E860" s="18"/>
      <c r="G860" s="18"/>
      <c r="H860" s="7"/>
    </row>
    <row r="861" spans="1:8" x14ac:dyDescent="0.25">
      <c r="A861" s="17"/>
      <c r="B861" s="17"/>
      <c r="C861" s="17"/>
      <c r="D861" s="18"/>
      <c r="E861" s="18"/>
      <c r="G861" s="18"/>
      <c r="H861" s="7"/>
    </row>
    <row r="862" spans="1:8" x14ac:dyDescent="0.25">
      <c r="A862" s="17"/>
      <c r="B862" s="17"/>
      <c r="C862" s="17"/>
      <c r="D862" s="18"/>
      <c r="E862" s="18"/>
      <c r="G862" s="18"/>
      <c r="H862" s="7"/>
    </row>
    <row r="863" spans="1:8" x14ac:dyDescent="0.25">
      <c r="A863" s="17"/>
      <c r="B863" s="17"/>
      <c r="C863" s="17"/>
      <c r="D863" s="18"/>
      <c r="E863" s="18"/>
      <c r="G863" s="18"/>
      <c r="H863" s="7"/>
    </row>
    <row r="864" spans="1:8" x14ac:dyDescent="0.25">
      <c r="A864" s="17"/>
      <c r="B864" s="17"/>
      <c r="C864" s="17"/>
      <c r="D864" s="18"/>
      <c r="E864" s="18"/>
      <c r="G864" s="18"/>
      <c r="H864" s="7"/>
    </row>
    <row r="865" spans="1:8" x14ac:dyDescent="0.25">
      <c r="A865" s="17"/>
      <c r="B865" s="17"/>
      <c r="C865" s="17"/>
      <c r="D865" s="18"/>
      <c r="E865" s="18"/>
      <c r="G865" s="18"/>
      <c r="H865" s="7"/>
    </row>
    <row r="866" spans="1:8" x14ac:dyDescent="0.25">
      <c r="A866" s="17"/>
      <c r="B866" s="17"/>
      <c r="C866" s="17"/>
      <c r="D866" s="18"/>
      <c r="E866" s="18"/>
      <c r="F866" s="17"/>
      <c r="G866" s="18"/>
      <c r="H866" s="7"/>
    </row>
    <row r="867" spans="1:8" x14ac:dyDescent="0.25">
      <c r="A867" s="17"/>
      <c r="B867" s="17"/>
      <c r="C867" s="17"/>
      <c r="D867" s="18"/>
      <c r="E867" s="18"/>
      <c r="F867" s="17"/>
      <c r="G867" s="18"/>
      <c r="H867" s="7"/>
    </row>
    <row r="868" spans="1:8" x14ac:dyDescent="0.25">
      <c r="A868" s="17"/>
      <c r="B868" s="17"/>
      <c r="C868" s="17"/>
      <c r="D868" s="18"/>
      <c r="E868" s="18"/>
      <c r="F868" s="17"/>
      <c r="G868" s="18"/>
      <c r="H868" s="7"/>
    </row>
    <row r="869" spans="1:8" x14ac:dyDescent="0.25">
      <c r="A869" s="17"/>
      <c r="B869" s="17"/>
      <c r="C869" s="17"/>
      <c r="D869" s="18"/>
      <c r="E869" s="18"/>
      <c r="G869" s="18"/>
      <c r="H869" s="7"/>
    </row>
    <row r="870" spans="1:8" x14ac:dyDescent="0.25">
      <c r="A870" s="17"/>
      <c r="B870" s="17"/>
      <c r="C870" s="17"/>
      <c r="D870" s="18"/>
      <c r="E870" s="18"/>
      <c r="F870" s="17"/>
      <c r="G870" s="18"/>
      <c r="H870" s="7"/>
    </row>
    <row r="871" spans="1:8" x14ac:dyDescent="0.25">
      <c r="A871" s="17"/>
      <c r="B871" s="17"/>
      <c r="C871" s="17"/>
      <c r="D871" s="18"/>
      <c r="E871" s="18"/>
      <c r="F871" s="17"/>
      <c r="G871" s="18"/>
      <c r="H871" s="7"/>
    </row>
    <row r="872" spans="1:8" x14ac:dyDescent="0.25">
      <c r="A872" s="17"/>
      <c r="B872" s="17"/>
      <c r="C872" s="17"/>
      <c r="D872" s="18"/>
      <c r="E872" s="18"/>
      <c r="G872" s="18"/>
      <c r="H872" s="7"/>
    </row>
    <row r="873" spans="1:8" x14ac:dyDescent="0.25">
      <c r="A873" s="17"/>
      <c r="B873" s="17"/>
      <c r="C873" s="17"/>
      <c r="D873" s="18"/>
      <c r="E873" s="18"/>
      <c r="G873" s="18"/>
      <c r="H873" s="7"/>
    </row>
    <row r="874" spans="1:8" x14ac:dyDescent="0.25">
      <c r="A874" s="17"/>
      <c r="B874" s="17"/>
      <c r="C874" s="17"/>
      <c r="D874" s="18"/>
      <c r="E874" s="18"/>
      <c r="G874" s="18"/>
      <c r="H874" s="7"/>
    </row>
    <row r="875" spans="1:8" x14ac:dyDescent="0.25">
      <c r="A875" s="17"/>
      <c r="B875" s="17"/>
      <c r="C875" s="17"/>
      <c r="D875" s="18"/>
      <c r="E875" s="18"/>
      <c r="G875" s="18"/>
      <c r="H875" s="7"/>
    </row>
    <row r="876" spans="1:8" x14ac:dyDescent="0.25">
      <c r="A876" s="17"/>
      <c r="B876" s="17"/>
      <c r="C876" s="17"/>
      <c r="D876" s="18"/>
      <c r="E876" s="18"/>
      <c r="G876" s="18"/>
      <c r="H876" s="7"/>
    </row>
    <row r="877" spans="1:8" x14ac:dyDescent="0.25">
      <c r="A877" s="17"/>
      <c r="B877" s="17"/>
      <c r="C877" s="17"/>
      <c r="D877" s="18"/>
      <c r="E877" s="18"/>
      <c r="G877" s="18"/>
      <c r="H877" s="7"/>
    </row>
    <row r="878" spans="1:8" x14ac:dyDescent="0.25">
      <c r="A878" s="17"/>
      <c r="B878" s="17"/>
      <c r="C878" s="17"/>
      <c r="D878" s="18"/>
      <c r="E878" s="18"/>
      <c r="G878" s="18"/>
      <c r="H878" s="7"/>
    </row>
    <row r="879" spans="1:8" x14ac:dyDescent="0.25">
      <c r="A879" s="17"/>
      <c r="B879" s="17"/>
      <c r="C879" s="17"/>
      <c r="D879" s="18"/>
      <c r="E879" s="18"/>
      <c r="G879" s="18"/>
      <c r="H879" s="7"/>
    </row>
    <row r="880" spans="1:8" x14ac:dyDescent="0.25">
      <c r="A880" s="17"/>
      <c r="B880" s="17"/>
      <c r="C880" s="17"/>
      <c r="D880" s="18"/>
      <c r="E880" s="18"/>
      <c r="F880" s="17"/>
      <c r="G880" s="18"/>
      <c r="H880" s="7"/>
    </row>
    <row r="881" spans="1:8" x14ac:dyDescent="0.25">
      <c r="A881" s="17"/>
      <c r="B881" s="17"/>
      <c r="C881" s="17"/>
      <c r="D881" s="18"/>
      <c r="E881" s="18"/>
      <c r="G881" s="18"/>
      <c r="H881" s="7"/>
    </row>
    <row r="882" spans="1:8" x14ac:dyDescent="0.25">
      <c r="A882" s="17"/>
      <c r="B882" s="17"/>
      <c r="C882" s="17"/>
      <c r="D882" s="18"/>
      <c r="E882" s="18"/>
      <c r="G882" s="18"/>
      <c r="H882" s="7"/>
    </row>
    <row r="883" spans="1:8" x14ac:dyDescent="0.25">
      <c r="A883" s="17"/>
      <c r="B883" s="17"/>
      <c r="C883" s="17"/>
      <c r="D883" s="18"/>
      <c r="E883" s="18"/>
      <c r="G883" s="18"/>
      <c r="H883" s="7"/>
    </row>
    <row r="884" spans="1:8" x14ac:dyDescent="0.25">
      <c r="A884" s="17"/>
      <c r="B884" s="17"/>
      <c r="C884" s="17"/>
      <c r="D884" s="18"/>
      <c r="E884" s="18"/>
      <c r="G884" s="18"/>
      <c r="H884" s="7"/>
    </row>
    <row r="885" spans="1:8" x14ac:dyDescent="0.25">
      <c r="A885" s="17"/>
      <c r="B885" s="17"/>
      <c r="C885" s="17"/>
      <c r="D885" s="18"/>
      <c r="E885" s="18"/>
      <c r="G885" s="18"/>
      <c r="H885" s="7"/>
    </row>
    <row r="886" spans="1:8" x14ac:dyDescent="0.25">
      <c r="A886" s="17"/>
      <c r="B886" s="17"/>
      <c r="C886" s="17"/>
      <c r="D886" s="18"/>
      <c r="E886" s="18"/>
      <c r="G886" s="18"/>
      <c r="H886" s="7"/>
    </row>
    <row r="887" spans="1:8" x14ac:dyDescent="0.25">
      <c r="A887" s="17"/>
      <c r="B887" s="17"/>
      <c r="C887" s="17"/>
      <c r="D887" s="18"/>
      <c r="E887" s="18"/>
      <c r="G887" s="18"/>
      <c r="H887" s="7"/>
    </row>
    <row r="888" spans="1:8" x14ac:dyDescent="0.25">
      <c r="A888" s="17"/>
      <c r="B888" s="17"/>
      <c r="C888" s="17"/>
      <c r="D888" s="18"/>
      <c r="E888" s="18"/>
      <c r="G888" s="18"/>
      <c r="H888" s="7"/>
    </row>
    <row r="889" spans="1:8" x14ac:dyDescent="0.25">
      <c r="A889" s="17"/>
      <c r="B889" s="17"/>
      <c r="C889" s="17"/>
      <c r="D889" s="18"/>
      <c r="E889" s="18"/>
      <c r="G889" s="18"/>
      <c r="H889" s="7"/>
    </row>
    <row r="890" spans="1:8" x14ac:dyDescent="0.25">
      <c r="A890" s="17"/>
      <c r="B890" s="19"/>
      <c r="C890" s="17"/>
      <c r="D890" s="18"/>
      <c r="E890" s="18"/>
      <c r="F890" s="17"/>
      <c r="G890" s="18"/>
      <c r="H890" s="7"/>
    </row>
    <row r="891" spans="1:8" x14ac:dyDescent="0.25">
      <c r="A891" s="17"/>
      <c r="B891" s="19"/>
      <c r="C891" s="17"/>
      <c r="D891" s="18"/>
      <c r="E891" s="18"/>
      <c r="F891" s="17"/>
      <c r="G891" s="18"/>
      <c r="H891" s="7"/>
    </row>
    <row r="892" spans="1:8" x14ac:dyDescent="0.25">
      <c r="A892" s="17"/>
      <c r="B892" s="19"/>
      <c r="C892" s="17"/>
      <c r="D892" s="18"/>
      <c r="E892" s="18"/>
      <c r="F892" s="17"/>
      <c r="G892" s="18"/>
      <c r="H892" s="7"/>
    </row>
    <row r="893" spans="1:8" x14ac:dyDescent="0.25">
      <c r="A893" s="17"/>
      <c r="B893" s="19"/>
      <c r="C893" s="17"/>
      <c r="D893" s="18"/>
      <c r="E893" s="18"/>
      <c r="G893" s="18"/>
      <c r="H893" s="7"/>
    </row>
    <row r="894" spans="1:8" x14ac:dyDescent="0.25">
      <c r="A894" s="17"/>
      <c r="B894" s="19"/>
      <c r="C894" s="17"/>
      <c r="D894" s="18"/>
      <c r="E894" s="18"/>
      <c r="F894" s="17"/>
      <c r="G894" s="18"/>
      <c r="H894" s="7"/>
    </row>
    <row r="895" spans="1:8" x14ac:dyDescent="0.25">
      <c r="A895" s="17"/>
      <c r="B895" s="19"/>
      <c r="C895" s="17"/>
      <c r="D895" s="18"/>
      <c r="E895" s="18"/>
      <c r="G895" s="18"/>
      <c r="H895" s="7"/>
    </row>
    <row r="896" spans="1:8" x14ac:dyDescent="0.25">
      <c r="A896" s="17"/>
      <c r="B896" s="19"/>
      <c r="C896" s="17"/>
      <c r="D896" s="18"/>
      <c r="E896" s="18"/>
      <c r="F896" s="17"/>
      <c r="G896" s="18"/>
      <c r="H896" s="7"/>
    </row>
    <row r="897" spans="1:8" x14ac:dyDescent="0.25">
      <c r="A897" s="17"/>
      <c r="B897" s="19"/>
      <c r="C897" s="17"/>
      <c r="D897" s="18"/>
      <c r="E897" s="18"/>
      <c r="F897" s="17"/>
      <c r="G897" s="18"/>
      <c r="H897" s="7"/>
    </row>
    <row r="898" spans="1:8" x14ac:dyDescent="0.25">
      <c r="A898" s="17"/>
      <c r="B898" s="19"/>
      <c r="C898" s="17"/>
      <c r="D898" s="18"/>
      <c r="E898" s="18"/>
      <c r="G898" s="18"/>
      <c r="H898" s="7"/>
    </row>
    <row r="899" spans="1:8" x14ac:dyDescent="0.25">
      <c r="A899" s="17"/>
      <c r="B899" s="19"/>
      <c r="C899" s="17"/>
      <c r="D899" s="18"/>
      <c r="E899" s="18"/>
      <c r="F899" s="17"/>
      <c r="G899" s="18"/>
      <c r="H899" s="7"/>
    </row>
    <row r="900" spans="1:8" x14ac:dyDescent="0.25">
      <c r="A900" s="17"/>
      <c r="B900" s="19"/>
      <c r="C900" s="17"/>
      <c r="D900" s="18"/>
      <c r="E900" s="18"/>
      <c r="F900" s="17"/>
      <c r="G900" s="18"/>
      <c r="H900" s="7"/>
    </row>
    <row r="901" spans="1:8" x14ac:dyDescent="0.25">
      <c r="A901" s="17"/>
      <c r="B901" s="19"/>
      <c r="C901" s="17"/>
      <c r="D901" s="18"/>
      <c r="E901" s="18"/>
      <c r="G901" s="18"/>
      <c r="H901" s="7"/>
    </row>
    <row r="902" spans="1:8" x14ac:dyDescent="0.25">
      <c r="A902" s="17"/>
      <c r="B902" s="17"/>
      <c r="C902" s="17"/>
      <c r="D902" s="18"/>
      <c r="E902" s="18"/>
      <c r="F902" s="17"/>
      <c r="G902" s="18"/>
      <c r="H902" s="7"/>
    </row>
    <row r="903" spans="1:8" x14ac:dyDescent="0.25">
      <c r="A903" s="17"/>
      <c r="B903" s="17"/>
      <c r="C903" s="17"/>
      <c r="D903" s="18"/>
      <c r="E903" s="18"/>
      <c r="F903" s="17"/>
      <c r="G903" s="18"/>
      <c r="H903" s="7"/>
    </row>
    <row r="904" spans="1:8" x14ac:dyDescent="0.25">
      <c r="A904" s="17"/>
      <c r="B904" s="17"/>
      <c r="C904" s="17"/>
      <c r="D904" s="18"/>
      <c r="E904" s="18"/>
      <c r="F904" s="17"/>
      <c r="G904" s="18"/>
      <c r="H904" s="7"/>
    </row>
    <row r="905" spans="1:8" x14ac:dyDescent="0.25">
      <c r="A905" s="17"/>
      <c r="B905" s="17"/>
      <c r="C905" s="17"/>
      <c r="D905" s="18"/>
      <c r="E905" s="18"/>
      <c r="F905" s="17"/>
      <c r="G905" s="18"/>
      <c r="H905" s="7"/>
    </row>
    <row r="906" spans="1:8" x14ac:dyDescent="0.25">
      <c r="A906" s="17"/>
      <c r="B906" s="17"/>
      <c r="C906" s="17"/>
      <c r="D906" s="18"/>
      <c r="E906" s="18"/>
      <c r="F906" s="17"/>
      <c r="G906" s="18"/>
      <c r="H906" s="7"/>
    </row>
    <row r="907" spans="1:8" x14ac:dyDescent="0.25">
      <c r="A907" s="17"/>
      <c r="B907" s="17"/>
      <c r="C907" s="17"/>
      <c r="D907" s="18"/>
      <c r="E907" s="18"/>
      <c r="G907" s="18"/>
      <c r="H907" s="7"/>
    </row>
    <row r="908" spans="1:8" x14ac:dyDescent="0.25">
      <c r="A908" s="17"/>
      <c r="B908" s="17"/>
      <c r="C908" s="17"/>
      <c r="D908" s="18"/>
      <c r="E908" s="18"/>
      <c r="F908" s="17"/>
      <c r="G908" s="18"/>
      <c r="H908" s="7"/>
    </row>
    <row r="909" spans="1:8" x14ac:dyDescent="0.25">
      <c r="A909" s="17"/>
      <c r="B909" s="17"/>
      <c r="C909" s="17"/>
      <c r="D909" s="18"/>
      <c r="E909" s="18"/>
      <c r="F909" s="17"/>
      <c r="G909" s="18"/>
      <c r="H909" s="7"/>
    </row>
    <row r="910" spans="1:8" x14ac:dyDescent="0.25">
      <c r="A910" s="17"/>
      <c r="B910" s="17"/>
      <c r="C910" s="17"/>
      <c r="D910" s="18"/>
      <c r="E910" s="18"/>
      <c r="G910" s="18"/>
      <c r="H910" s="7"/>
    </row>
    <row r="911" spans="1:8" x14ac:dyDescent="0.25">
      <c r="A911" s="17"/>
      <c r="B911" s="17"/>
      <c r="C911" s="17"/>
      <c r="D911" s="18"/>
      <c r="E911" s="18"/>
      <c r="G911" s="18"/>
      <c r="H911" s="7"/>
    </row>
    <row r="912" spans="1:8" x14ac:dyDescent="0.25">
      <c r="A912" s="17"/>
      <c r="B912" s="17"/>
      <c r="C912" s="17"/>
      <c r="D912" s="18"/>
      <c r="E912" s="18"/>
      <c r="G912" s="18"/>
      <c r="H912" s="7"/>
    </row>
    <row r="913" spans="1:8" x14ac:dyDescent="0.25">
      <c r="A913" s="17"/>
      <c r="B913" s="17"/>
      <c r="C913" s="17"/>
      <c r="D913" s="18"/>
      <c r="E913" s="18"/>
      <c r="G913" s="18"/>
      <c r="H913" s="7"/>
    </row>
    <row r="914" spans="1:8" x14ac:dyDescent="0.25">
      <c r="A914" s="17"/>
      <c r="B914" s="17"/>
      <c r="C914" s="17"/>
      <c r="D914" s="18"/>
      <c r="E914" s="18"/>
      <c r="G914" s="18"/>
      <c r="H914" s="7"/>
    </row>
    <row r="915" spans="1:8" x14ac:dyDescent="0.25">
      <c r="A915" s="17"/>
      <c r="B915" s="17"/>
      <c r="C915" s="17"/>
      <c r="D915" s="18"/>
      <c r="E915" s="18"/>
      <c r="F915" s="17"/>
      <c r="G915" s="18"/>
      <c r="H915" s="7"/>
    </row>
    <row r="916" spans="1:8" x14ac:dyDescent="0.25">
      <c r="A916" s="17"/>
      <c r="B916" s="17"/>
      <c r="C916" s="17"/>
      <c r="D916" s="18"/>
      <c r="E916" s="18"/>
      <c r="G916" s="18"/>
      <c r="H916" s="7"/>
    </row>
    <row r="917" spans="1:8" x14ac:dyDescent="0.25">
      <c r="A917" s="17"/>
      <c r="B917" s="17"/>
      <c r="C917" s="17"/>
      <c r="D917" s="18"/>
      <c r="E917" s="18"/>
      <c r="G917" s="18"/>
      <c r="H917" s="7"/>
    </row>
    <row r="918" spans="1:8" x14ac:dyDescent="0.25">
      <c r="A918" s="17"/>
      <c r="B918" s="17"/>
      <c r="C918" s="17"/>
      <c r="D918" s="18"/>
      <c r="E918" s="18"/>
      <c r="G918" s="18"/>
      <c r="H918" s="7"/>
    </row>
    <row r="919" spans="1:8" x14ac:dyDescent="0.25">
      <c r="A919" s="17"/>
      <c r="B919" s="17"/>
      <c r="C919" s="17"/>
      <c r="D919" s="18"/>
      <c r="E919" s="18"/>
      <c r="F919" s="17"/>
      <c r="G919" s="18"/>
      <c r="H919" s="7"/>
    </row>
    <row r="920" spans="1:8" x14ac:dyDescent="0.25">
      <c r="A920" s="17"/>
      <c r="B920" s="17"/>
      <c r="C920" s="17"/>
      <c r="D920" s="18"/>
      <c r="E920" s="18"/>
      <c r="F920" s="17"/>
      <c r="G920" s="18"/>
      <c r="H920" s="7"/>
    </row>
    <row r="921" spans="1:8" x14ac:dyDescent="0.25">
      <c r="A921" s="17"/>
      <c r="B921" s="17"/>
      <c r="C921" s="17"/>
      <c r="D921" s="18"/>
      <c r="E921" s="18"/>
      <c r="F921" s="17"/>
      <c r="G921" s="18"/>
      <c r="H921" s="7"/>
    </row>
    <row r="922" spans="1:8" x14ac:dyDescent="0.25">
      <c r="A922" s="17"/>
      <c r="B922" s="17"/>
      <c r="C922" s="17"/>
      <c r="D922" s="18"/>
      <c r="E922" s="18"/>
      <c r="F922" s="17"/>
      <c r="G922" s="18"/>
      <c r="H922" s="7"/>
    </row>
    <row r="923" spans="1:8" x14ac:dyDescent="0.25">
      <c r="A923" s="17"/>
      <c r="B923" s="17"/>
      <c r="C923" s="17"/>
      <c r="D923" s="18"/>
      <c r="E923" s="18"/>
      <c r="F923" s="17"/>
      <c r="G923" s="18"/>
      <c r="H923" s="7"/>
    </row>
    <row r="924" spans="1:8" x14ac:dyDescent="0.25">
      <c r="A924" s="17"/>
      <c r="B924" s="17"/>
      <c r="C924" s="17"/>
      <c r="D924" s="18"/>
      <c r="E924" s="18"/>
      <c r="G924" s="18"/>
      <c r="H924" s="7"/>
    </row>
    <row r="925" spans="1:8" x14ac:dyDescent="0.25">
      <c r="A925" s="17"/>
      <c r="B925" s="17"/>
      <c r="C925" s="17"/>
      <c r="D925" s="18"/>
      <c r="E925" s="18"/>
      <c r="G925" s="18"/>
      <c r="H925" s="7"/>
    </row>
    <row r="926" spans="1:8" x14ac:dyDescent="0.25">
      <c r="A926" s="17"/>
      <c r="B926" s="17"/>
      <c r="C926" s="17"/>
      <c r="D926" s="18"/>
      <c r="E926" s="18"/>
      <c r="F926" s="17"/>
      <c r="G926" s="18"/>
      <c r="H926" s="7"/>
    </row>
    <row r="927" spans="1:8" x14ac:dyDescent="0.25">
      <c r="A927" s="17"/>
      <c r="B927" s="17"/>
      <c r="C927" s="17"/>
      <c r="D927" s="18"/>
      <c r="E927" s="18"/>
      <c r="G927" s="18"/>
      <c r="H927" s="7"/>
    </row>
    <row r="928" spans="1:8" x14ac:dyDescent="0.25">
      <c r="A928" s="17"/>
      <c r="B928" s="17"/>
      <c r="C928" s="17"/>
      <c r="D928" s="18"/>
      <c r="E928" s="18"/>
      <c r="F928" s="17"/>
      <c r="G928" s="18"/>
      <c r="H928" s="7"/>
    </row>
    <row r="929" spans="1:8" x14ac:dyDescent="0.25">
      <c r="A929" s="17"/>
      <c r="B929" s="17"/>
      <c r="C929" s="17"/>
      <c r="D929" s="18"/>
      <c r="E929" s="18"/>
      <c r="G929" s="18"/>
      <c r="H929" s="7"/>
    </row>
    <row r="930" spans="1:8" x14ac:dyDescent="0.25">
      <c r="A930" s="17"/>
      <c r="B930" s="17"/>
      <c r="C930" s="17"/>
      <c r="D930" s="18"/>
      <c r="E930" s="18"/>
      <c r="F930" s="17"/>
      <c r="G930" s="18"/>
      <c r="H930" s="7"/>
    </row>
    <row r="931" spans="1:8" x14ac:dyDescent="0.25">
      <c r="A931" s="17"/>
      <c r="B931" s="17"/>
      <c r="C931" s="17"/>
      <c r="D931" s="18"/>
      <c r="E931" s="18"/>
      <c r="F931" s="17"/>
      <c r="G931" s="18"/>
      <c r="H931" s="7"/>
    </row>
    <row r="932" spans="1:8" x14ac:dyDescent="0.25">
      <c r="A932" s="17"/>
      <c r="B932" s="17"/>
      <c r="C932" s="17"/>
      <c r="D932" s="18"/>
      <c r="E932" s="18"/>
      <c r="G932" s="18"/>
      <c r="H932" s="7"/>
    </row>
    <row r="933" spans="1:8" x14ac:dyDescent="0.25">
      <c r="A933" s="17"/>
      <c r="B933" s="17"/>
      <c r="C933" s="17"/>
      <c r="D933" s="18"/>
      <c r="E933" s="18"/>
      <c r="F933" s="17"/>
      <c r="G933" s="18"/>
      <c r="H933" s="7"/>
    </row>
    <row r="934" spans="1:8" x14ac:dyDescent="0.25">
      <c r="A934" s="17"/>
      <c r="B934" s="17"/>
      <c r="C934" s="17"/>
      <c r="D934" s="18"/>
      <c r="E934" s="18"/>
      <c r="G934" s="18"/>
      <c r="H934" s="7"/>
    </row>
    <row r="935" spans="1:8" x14ac:dyDescent="0.25">
      <c r="A935" s="17"/>
      <c r="B935" s="17"/>
      <c r="C935" s="17"/>
      <c r="D935" s="18"/>
      <c r="E935" s="18"/>
      <c r="F935" s="17"/>
      <c r="G935" s="18"/>
      <c r="H935" s="7"/>
    </row>
    <row r="936" spans="1:8" x14ac:dyDescent="0.25">
      <c r="A936" s="17"/>
      <c r="B936" s="17"/>
      <c r="C936" s="17"/>
      <c r="D936" s="18"/>
      <c r="E936" s="18"/>
      <c r="G936" s="18"/>
      <c r="H936" s="7"/>
    </row>
    <row r="937" spans="1:8" x14ac:dyDescent="0.25">
      <c r="A937" s="17"/>
      <c r="B937" s="17"/>
      <c r="C937" s="17"/>
      <c r="D937" s="18"/>
      <c r="E937" s="18"/>
      <c r="G937" s="18"/>
      <c r="H937" s="7"/>
    </row>
    <row r="938" spans="1:8" x14ac:dyDescent="0.25">
      <c r="A938" s="17"/>
      <c r="B938" s="17"/>
      <c r="C938" s="17"/>
      <c r="D938" s="18"/>
      <c r="E938" s="18"/>
      <c r="F938" s="17"/>
      <c r="G938" s="18"/>
      <c r="H938" s="7"/>
    </row>
    <row r="939" spans="1:8" x14ac:dyDescent="0.25">
      <c r="A939" s="17"/>
      <c r="B939" s="17"/>
      <c r="C939" s="17"/>
      <c r="D939" s="18"/>
      <c r="E939" s="18"/>
      <c r="G939" s="18"/>
      <c r="H939" s="7"/>
    </row>
    <row r="940" spans="1:8" x14ac:dyDescent="0.25">
      <c r="A940" s="17"/>
      <c r="B940" s="17"/>
      <c r="C940" s="17"/>
      <c r="D940" s="18"/>
      <c r="E940" s="18"/>
      <c r="F940" s="17"/>
      <c r="G940" s="18"/>
      <c r="H940" s="7"/>
    </row>
    <row r="941" spans="1:8" x14ac:dyDescent="0.25">
      <c r="A941" s="17"/>
      <c r="B941" s="17"/>
      <c r="C941" s="17"/>
      <c r="D941" s="18"/>
      <c r="E941" s="18"/>
      <c r="G941" s="18"/>
      <c r="H941" s="7"/>
    </row>
    <row r="942" spans="1:8" x14ac:dyDescent="0.25">
      <c r="A942" s="17"/>
      <c r="B942" s="17"/>
      <c r="C942" s="17"/>
      <c r="D942" s="18"/>
      <c r="E942" s="18"/>
      <c r="F942" s="17"/>
      <c r="G942" s="18"/>
      <c r="H942" s="7"/>
    </row>
    <row r="943" spans="1:8" x14ac:dyDescent="0.25">
      <c r="A943" s="17"/>
      <c r="B943" s="17"/>
      <c r="C943" s="17"/>
      <c r="D943" s="18"/>
      <c r="E943" s="18"/>
      <c r="F943" s="17"/>
      <c r="G943" s="18"/>
      <c r="H943" s="7"/>
    </row>
    <row r="944" spans="1:8" x14ac:dyDescent="0.25">
      <c r="A944" s="17"/>
      <c r="B944" s="17"/>
      <c r="C944" s="17"/>
      <c r="D944" s="18"/>
      <c r="E944" s="18"/>
      <c r="G944" s="18"/>
      <c r="H944" s="7"/>
    </row>
    <row r="945" spans="1:8" x14ac:dyDescent="0.25">
      <c r="A945" s="17"/>
      <c r="B945" s="17"/>
      <c r="C945" s="17"/>
      <c r="D945" s="18"/>
      <c r="E945" s="18"/>
      <c r="G945" s="18"/>
      <c r="H945" s="7"/>
    </row>
    <row r="946" spans="1:8" x14ac:dyDescent="0.25">
      <c r="A946" s="17"/>
      <c r="B946" s="17"/>
      <c r="C946" s="17"/>
      <c r="D946" s="18"/>
      <c r="E946" s="18"/>
      <c r="G946" s="18"/>
      <c r="H946" s="7"/>
    </row>
    <row r="947" spans="1:8" x14ac:dyDescent="0.25">
      <c r="H947" s="7"/>
    </row>
    <row r="948" spans="1:8" x14ac:dyDescent="0.25">
      <c r="A948" s="17"/>
      <c r="B948" s="17"/>
      <c r="C948" s="17"/>
      <c r="D948" s="18"/>
      <c r="E948" s="18"/>
      <c r="F948" s="17"/>
      <c r="G948" s="18"/>
      <c r="H948" s="7"/>
    </row>
    <row r="949" spans="1:8" x14ac:dyDescent="0.25">
      <c r="A949" s="17"/>
      <c r="B949" s="17"/>
      <c r="C949" s="17"/>
      <c r="D949" s="18"/>
      <c r="E949" s="18"/>
      <c r="F949" s="17"/>
      <c r="G949" s="18"/>
      <c r="H949" s="7"/>
    </row>
    <row r="950" spans="1:8" x14ac:dyDescent="0.25">
      <c r="A950" s="17"/>
      <c r="B950" s="17"/>
      <c r="C950" s="17"/>
      <c r="D950" s="18"/>
      <c r="E950" s="18"/>
      <c r="F950" s="17"/>
      <c r="G950" s="18"/>
      <c r="H950" s="7"/>
    </row>
    <row r="951" spans="1:8" x14ac:dyDescent="0.25">
      <c r="A951" s="17"/>
      <c r="B951" s="17"/>
      <c r="C951" s="17"/>
      <c r="D951" s="18"/>
      <c r="E951" s="18"/>
      <c r="F951" s="17"/>
      <c r="G951" s="18"/>
      <c r="H951" s="7"/>
    </row>
    <row r="952" spans="1:8" x14ac:dyDescent="0.25">
      <c r="A952" s="17"/>
      <c r="B952" s="17"/>
      <c r="C952" s="17"/>
      <c r="D952" s="18"/>
      <c r="E952" s="18"/>
      <c r="F952" s="17"/>
      <c r="G952" s="18"/>
      <c r="H952" s="7"/>
    </row>
    <row r="953" spans="1:8" x14ac:dyDescent="0.25">
      <c r="A953" s="17"/>
      <c r="B953" s="17"/>
      <c r="C953" s="17"/>
      <c r="D953" s="18"/>
      <c r="E953" s="18"/>
      <c r="F953" s="17"/>
      <c r="G953" s="18"/>
      <c r="H953" s="7"/>
    </row>
    <row r="954" spans="1:8" x14ac:dyDescent="0.25">
      <c r="A954" s="17"/>
      <c r="B954" s="17"/>
      <c r="C954" s="17"/>
      <c r="D954" s="18"/>
      <c r="E954" s="18"/>
      <c r="F954" s="17"/>
      <c r="G954" s="18"/>
      <c r="H954" s="7"/>
    </row>
    <row r="955" spans="1:8" x14ac:dyDescent="0.25">
      <c r="A955" s="17"/>
      <c r="B955" s="17"/>
      <c r="C955" s="17"/>
      <c r="D955" s="18"/>
      <c r="E955" s="18"/>
      <c r="F955" s="17"/>
      <c r="G955" s="18"/>
      <c r="H955" s="7"/>
    </row>
    <row r="956" spans="1:8" x14ac:dyDescent="0.25">
      <c r="A956" s="17"/>
      <c r="B956" s="17"/>
      <c r="C956" s="17"/>
      <c r="D956" s="18"/>
      <c r="E956" s="18"/>
      <c r="G956" s="18"/>
      <c r="H956" s="7"/>
    </row>
    <row r="957" spans="1:8" x14ac:dyDescent="0.25">
      <c r="A957" s="17"/>
      <c r="B957" s="17"/>
      <c r="C957" s="17"/>
      <c r="D957" s="18"/>
      <c r="E957" s="18"/>
      <c r="G957" s="18"/>
      <c r="H957" s="7"/>
    </row>
    <row r="958" spans="1:8" x14ac:dyDescent="0.25">
      <c r="A958" s="17"/>
      <c r="B958" s="17"/>
      <c r="C958" s="17"/>
      <c r="D958" s="18"/>
      <c r="E958" s="18"/>
      <c r="G958" s="18"/>
      <c r="H958" s="7"/>
    </row>
    <row r="959" spans="1:8" x14ac:dyDescent="0.25">
      <c r="A959" s="17"/>
      <c r="B959" s="17"/>
      <c r="C959" s="17"/>
      <c r="D959" s="18"/>
      <c r="E959" s="18"/>
      <c r="G959" s="18"/>
      <c r="H959" s="7"/>
    </row>
    <row r="960" spans="1:8" x14ac:dyDescent="0.25">
      <c r="A960" s="17"/>
      <c r="B960" s="17"/>
      <c r="C960" s="17"/>
      <c r="D960" s="18"/>
      <c r="E960" s="18"/>
      <c r="G960" s="18"/>
      <c r="H960" s="7"/>
    </row>
    <row r="961" spans="1:8" x14ac:dyDescent="0.25">
      <c r="A961" s="17"/>
      <c r="B961" s="17"/>
      <c r="C961" s="17"/>
      <c r="D961" s="18"/>
      <c r="E961" s="18"/>
      <c r="G961" s="18"/>
      <c r="H961" s="7"/>
    </row>
    <row r="962" spans="1:8" x14ac:dyDescent="0.25">
      <c r="A962" s="17"/>
      <c r="B962" s="17"/>
      <c r="C962" s="17"/>
      <c r="D962" s="18"/>
      <c r="E962" s="18"/>
      <c r="F962" s="17"/>
      <c r="G962" s="18"/>
      <c r="H962" s="7"/>
    </row>
    <row r="963" spans="1:8" x14ac:dyDescent="0.25">
      <c r="A963" s="17"/>
      <c r="B963" s="17"/>
      <c r="C963" s="17"/>
      <c r="D963" s="18"/>
      <c r="E963" s="18"/>
      <c r="G963" s="18"/>
      <c r="H963" s="7"/>
    </row>
    <row r="964" spans="1:8" x14ac:dyDescent="0.25">
      <c r="A964" s="17"/>
      <c r="B964" s="17"/>
      <c r="C964" s="17"/>
      <c r="D964" s="18"/>
      <c r="E964" s="18"/>
      <c r="G964" s="18"/>
      <c r="H964" s="7"/>
    </row>
    <row r="965" spans="1:8" x14ac:dyDescent="0.25">
      <c r="A965" s="17"/>
      <c r="B965" s="17"/>
      <c r="C965" s="17"/>
      <c r="D965" s="18"/>
      <c r="E965" s="18"/>
      <c r="G965" s="18"/>
      <c r="H965" s="7"/>
    </row>
    <row r="966" spans="1:8" x14ac:dyDescent="0.25">
      <c r="A966" s="17"/>
      <c r="B966" s="17"/>
      <c r="C966" s="17"/>
      <c r="D966" s="18"/>
      <c r="E966" s="18"/>
      <c r="G966" s="18"/>
      <c r="H966" s="7"/>
    </row>
    <row r="967" spans="1:8" x14ac:dyDescent="0.25">
      <c r="A967" s="17"/>
      <c r="B967" s="17"/>
      <c r="C967" s="17"/>
      <c r="D967" s="18"/>
      <c r="E967" s="18"/>
      <c r="G967" s="18"/>
      <c r="H967" s="7"/>
    </row>
    <row r="968" spans="1:8" x14ac:dyDescent="0.25">
      <c r="A968" s="17"/>
      <c r="B968" s="17"/>
      <c r="C968" s="17"/>
      <c r="D968" s="18"/>
      <c r="E968" s="18"/>
      <c r="G968" s="18"/>
      <c r="H968" s="7"/>
    </row>
    <row r="969" spans="1:8" x14ac:dyDescent="0.25">
      <c r="A969" s="17"/>
      <c r="B969" s="17"/>
      <c r="C969" s="17"/>
      <c r="D969" s="18"/>
      <c r="E969" s="18"/>
      <c r="G969" s="18"/>
      <c r="H969" s="7"/>
    </row>
    <row r="970" spans="1:8" x14ac:dyDescent="0.25">
      <c r="A970" s="17"/>
      <c r="B970" s="17"/>
      <c r="C970" s="17"/>
      <c r="D970" s="18"/>
      <c r="E970" s="18"/>
      <c r="G970" s="18"/>
      <c r="H970" s="7"/>
    </row>
    <row r="971" spans="1:8" x14ac:dyDescent="0.25">
      <c r="A971" s="17"/>
      <c r="B971" s="17"/>
      <c r="C971" s="17"/>
      <c r="D971" s="18"/>
      <c r="E971" s="18"/>
      <c r="G971" s="18"/>
      <c r="H971" s="7"/>
    </row>
    <row r="972" spans="1:8" x14ac:dyDescent="0.25">
      <c r="A972" s="17"/>
      <c r="B972" s="17"/>
      <c r="C972" s="17"/>
      <c r="D972" s="18"/>
      <c r="E972" s="18"/>
      <c r="F972" s="17"/>
      <c r="G972" s="18"/>
      <c r="H972" s="7"/>
    </row>
    <row r="973" spans="1:8" x14ac:dyDescent="0.25">
      <c r="A973" s="17"/>
      <c r="B973" s="17"/>
      <c r="C973" s="17"/>
      <c r="D973" s="18"/>
      <c r="E973" s="18"/>
      <c r="G973" s="18"/>
      <c r="H973" s="7"/>
    </row>
    <row r="974" spans="1:8" x14ac:dyDescent="0.25">
      <c r="A974" s="17"/>
      <c r="B974" s="17"/>
      <c r="C974" s="17"/>
      <c r="D974" s="18"/>
      <c r="E974" s="18"/>
      <c r="F974" s="17"/>
      <c r="G974" s="18"/>
      <c r="H974" s="7"/>
    </row>
    <row r="975" spans="1:8" x14ac:dyDescent="0.25">
      <c r="A975" s="17"/>
      <c r="B975" s="17"/>
      <c r="C975" s="17"/>
      <c r="D975" s="18"/>
      <c r="E975" s="18"/>
      <c r="F975" s="17"/>
      <c r="G975" s="18"/>
      <c r="H975" s="7"/>
    </row>
    <row r="976" spans="1:8" x14ac:dyDescent="0.25">
      <c r="A976" s="17"/>
      <c r="B976" s="17"/>
      <c r="C976" s="17"/>
      <c r="D976" s="18"/>
      <c r="E976" s="18"/>
      <c r="F976" s="17"/>
      <c r="G976" s="18"/>
      <c r="H976" s="7"/>
    </row>
    <row r="977" spans="1:8" x14ac:dyDescent="0.25">
      <c r="A977" s="17"/>
      <c r="B977" s="17"/>
      <c r="C977" s="17"/>
      <c r="D977" s="18"/>
      <c r="E977" s="18"/>
      <c r="G977" s="18"/>
      <c r="H977" s="7"/>
    </row>
    <row r="978" spans="1:8" x14ac:dyDescent="0.25">
      <c r="A978" s="17"/>
      <c r="B978" s="17"/>
      <c r="C978" s="17"/>
      <c r="D978" s="18"/>
      <c r="E978" s="18"/>
      <c r="F978" s="17"/>
      <c r="G978" s="18"/>
      <c r="H978" s="7"/>
    </row>
    <row r="979" spans="1:8" x14ac:dyDescent="0.25">
      <c r="A979" s="17"/>
      <c r="B979" s="17"/>
      <c r="C979" s="17"/>
      <c r="D979" s="18"/>
      <c r="E979" s="18"/>
      <c r="G979" s="18"/>
      <c r="H979" s="7"/>
    </row>
    <row r="980" spans="1:8" x14ac:dyDescent="0.25">
      <c r="A980" s="17"/>
      <c r="B980" s="17"/>
      <c r="C980" s="17"/>
      <c r="D980" s="18"/>
      <c r="E980" s="18"/>
      <c r="G980" s="18"/>
      <c r="H980" s="7"/>
    </row>
    <row r="981" spans="1:8" x14ac:dyDescent="0.25">
      <c r="A981" s="17"/>
      <c r="B981" s="17"/>
      <c r="C981" s="17"/>
      <c r="D981" s="18"/>
      <c r="E981" s="18"/>
      <c r="F981" s="17"/>
      <c r="G981" s="18"/>
      <c r="H981" s="7"/>
    </row>
    <row r="982" spans="1:8" x14ac:dyDescent="0.25">
      <c r="A982" s="17"/>
      <c r="B982" s="17"/>
      <c r="C982" s="17"/>
      <c r="D982" s="18"/>
      <c r="E982" s="18"/>
      <c r="F982" s="17"/>
      <c r="G982" s="18"/>
      <c r="H982" s="7"/>
    </row>
    <row r="983" spans="1:8" x14ac:dyDescent="0.25">
      <c r="A983" s="17"/>
      <c r="B983" s="17"/>
      <c r="C983" s="17"/>
      <c r="D983" s="18"/>
      <c r="E983" s="18"/>
      <c r="F983" s="17"/>
      <c r="G983" s="18"/>
      <c r="H983" s="7"/>
    </row>
    <row r="984" spans="1:8" x14ac:dyDescent="0.25">
      <c r="A984" s="17"/>
      <c r="B984" s="17"/>
      <c r="C984" s="17"/>
      <c r="D984" s="18"/>
      <c r="E984" s="18"/>
      <c r="F984" s="17"/>
      <c r="G984" s="18"/>
      <c r="H984" s="7"/>
    </row>
    <row r="985" spans="1:8" x14ac:dyDescent="0.25">
      <c r="A985" s="17"/>
      <c r="B985" s="17"/>
      <c r="C985" s="17"/>
      <c r="D985" s="18"/>
      <c r="E985" s="18"/>
      <c r="F985" s="17"/>
      <c r="G985" s="18"/>
      <c r="H985" s="7"/>
    </row>
    <row r="986" spans="1:8" x14ac:dyDescent="0.25">
      <c r="A986" s="17"/>
      <c r="B986" s="17"/>
      <c r="C986" s="17"/>
      <c r="D986" s="18"/>
      <c r="E986" s="18"/>
      <c r="F986" s="17"/>
      <c r="G986" s="18"/>
      <c r="H986" s="7"/>
    </row>
    <row r="987" spans="1:8" x14ac:dyDescent="0.25">
      <c r="A987" s="17"/>
      <c r="B987" s="17"/>
      <c r="C987" s="17"/>
      <c r="D987" s="18"/>
      <c r="E987" s="18"/>
      <c r="F987" s="17"/>
      <c r="G987" s="18"/>
      <c r="H987" s="7"/>
    </row>
    <row r="988" spans="1:8" x14ac:dyDescent="0.25">
      <c r="A988" s="17"/>
      <c r="B988" s="17"/>
      <c r="C988" s="17"/>
      <c r="D988" s="18"/>
      <c r="E988" s="18"/>
      <c r="F988" s="17"/>
      <c r="G988" s="18"/>
      <c r="H988" s="7"/>
    </row>
    <row r="989" spans="1:8" x14ac:dyDescent="0.25">
      <c r="A989" s="17"/>
      <c r="B989" s="17"/>
      <c r="C989" s="17"/>
      <c r="D989" s="18"/>
      <c r="E989" s="18"/>
      <c r="F989" s="17"/>
      <c r="G989" s="18"/>
      <c r="H989" s="7"/>
    </row>
    <row r="990" spans="1:8" x14ac:dyDescent="0.25">
      <c r="A990" s="17"/>
      <c r="B990" s="17"/>
      <c r="C990" s="17"/>
      <c r="D990" s="18"/>
      <c r="E990" s="18"/>
      <c r="F990" s="17"/>
      <c r="G990" s="18"/>
      <c r="H990" s="7"/>
    </row>
    <row r="991" spans="1:8" x14ac:dyDescent="0.25">
      <c r="A991" s="17"/>
      <c r="B991" s="17"/>
      <c r="C991" s="17"/>
      <c r="D991" s="18"/>
      <c r="E991" s="18"/>
      <c r="F991" s="17"/>
      <c r="G991" s="18"/>
      <c r="H991" s="7"/>
    </row>
    <row r="992" spans="1:8" x14ac:dyDescent="0.25">
      <c r="A992" s="17"/>
      <c r="B992" s="17"/>
      <c r="C992" s="17"/>
      <c r="D992" s="18"/>
      <c r="E992" s="18"/>
      <c r="F992" s="17"/>
      <c r="G992" s="18"/>
      <c r="H992" s="7"/>
    </row>
    <row r="993" spans="1:8" x14ac:dyDescent="0.25">
      <c r="A993" s="17"/>
      <c r="B993" s="17"/>
      <c r="C993" s="17"/>
      <c r="D993" s="18"/>
      <c r="E993" s="18"/>
      <c r="F993" s="17"/>
      <c r="G993" s="18"/>
      <c r="H993" s="7"/>
    </row>
    <row r="994" spans="1:8" x14ac:dyDescent="0.25">
      <c r="A994" s="17"/>
      <c r="B994" s="17"/>
      <c r="C994" s="17"/>
      <c r="D994" s="18"/>
      <c r="E994" s="18"/>
      <c r="F994" s="17"/>
      <c r="G994" s="18"/>
      <c r="H994" s="7"/>
    </row>
    <row r="995" spans="1:8" x14ac:dyDescent="0.25">
      <c r="A995" s="17"/>
      <c r="B995" s="17"/>
      <c r="C995" s="17"/>
      <c r="D995" s="18"/>
      <c r="E995" s="18"/>
      <c r="F995" s="17"/>
      <c r="G995" s="18"/>
      <c r="H995" s="7"/>
    </row>
    <row r="996" spans="1:8" x14ac:dyDescent="0.25">
      <c r="A996" s="17"/>
      <c r="B996" s="17"/>
      <c r="C996" s="17"/>
      <c r="D996" s="18"/>
      <c r="E996" s="18"/>
      <c r="F996" s="17"/>
      <c r="G996" s="18"/>
      <c r="H996" s="7"/>
    </row>
    <row r="997" spans="1:8" x14ac:dyDescent="0.25">
      <c r="A997" s="17"/>
      <c r="B997" s="17"/>
      <c r="C997" s="17"/>
      <c r="D997" s="18"/>
      <c r="E997" s="18"/>
      <c r="F997" s="17"/>
      <c r="G997" s="18"/>
      <c r="H997" s="7"/>
    </row>
    <row r="998" spans="1:8" x14ac:dyDescent="0.25">
      <c r="A998" s="17"/>
      <c r="B998" s="17"/>
      <c r="C998" s="17"/>
      <c r="D998" s="18"/>
      <c r="E998" s="18"/>
      <c r="F998" s="17"/>
      <c r="G998" s="18"/>
      <c r="H998" s="7"/>
    </row>
    <row r="999" spans="1:8" x14ac:dyDescent="0.25">
      <c r="A999" s="17"/>
      <c r="B999" s="17"/>
      <c r="C999" s="17"/>
      <c r="D999" s="18"/>
      <c r="E999" s="18"/>
      <c r="F999" s="17"/>
      <c r="G999" s="18"/>
      <c r="H999" s="7"/>
    </row>
    <row r="1000" spans="1:8" x14ac:dyDescent="0.25">
      <c r="A1000" s="17"/>
      <c r="B1000" s="17"/>
      <c r="C1000" s="17"/>
      <c r="D1000" s="18"/>
      <c r="E1000" s="18"/>
      <c r="F1000" s="17"/>
      <c r="G1000" s="18"/>
      <c r="H1000" s="7"/>
    </row>
    <row r="1001" spans="1:8" x14ac:dyDescent="0.25">
      <c r="A1001" s="17"/>
      <c r="B1001" s="17"/>
      <c r="C1001" s="17"/>
      <c r="D1001" s="18"/>
      <c r="E1001" s="18"/>
      <c r="F1001" s="17"/>
      <c r="G1001" s="18"/>
      <c r="H1001" s="7"/>
    </row>
    <row r="1002" spans="1:8" x14ac:dyDescent="0.25">
      <c r="A1002" s="17"/>
      <c r="B1002" s="17"/>
      <c r="C1002" s="17"/>
      <c r="D1002" s="18"/>
      <c r="E1002" s="18"/>
      <c r="F1002" s="17"/>
      <c r="G1002" s="18"/>
      <c r="H1002" s="7"/>
    </row>
    <row r="1003" spans="1:8" x14ac:dyDescent="0.25">
      <c r="A1003" s="17"/>
      <c r="B1003" s="17"/>
      <c r="C1003" s="17"/>
      <c r="D1003" s="18"/>
      <c r="E1003" s="18"/>
      <c r="F1003" s="17"/>
      <c r="G1003" s="18"/>
      <c r="H1003" s="7"/>
    </row>
    <row r="1004" spans="1:8" x14ac:dyDescent="0.25">
      <c r="A1004" s="17"/>
      <c r="B1004" s="17"/>
      <c r="C1004" s="17"/>
      <c r="D1004" s="18"/>
      <c r="E1004" s="18"/>
      <c r="F1004" s="17"/>
      <c r="G1004" s="18"/>
      <c r="H1004" s="71"/>
    </row>
    <row r="1005" spans="1:8" x14ac:dyDescent="0.25">
      <c r="A1005" s="17"/>
      <c r="B1005" s="17"/>
      <c r="C1005" s="17"/>
      <c r="D1005" s="18"/>
      <c r="E1005" s="18"/>
      <c r="F1005" s="17"/>
      <c r="G1005" s="18"/>
      <c r="H1005" s="7"/>
    </row>
    <row r="1006" spans="1:8" x14ac:dyDescent="0.25">
      <c r="A1006" s="17"/>
      <c r="B1006" s="17"/>
      <c r="C1006" s="17"/>
      <c r="D1006" s="18"/>
      <c r="E1006" s="18"/>
      <c r="F1006" s="17"/>
      <c r="G1006" s="18"/>
      <c r="H1006" s="7"/>
    </row>
    <row r="1007" spans="1:8" x14ac:dyDescent="0.25">
      <c r="A1007" s="17"/>
      <c r="B1007" s="17"/>
      <c r="C1007" s="17"/>
      <c r="D1007" s="18"/>
      <c r="E1007" s="18"/>
      <c r="F1007" s="17"/>
      <c r="G1007" s="18"/>
      <c r="H1007" s="7"/>
    </row>
    <row r="1008" spans="1:8" x14ac:dyDescent="0.25">
      <c r="A1008" s="17"/>
      <c r="B1008" s="17"/>
      <c r="C1008" s="17"/>
      <c r="D1008" s="18"/>
      <c r="E1008" s="18"/>
      <c r="F1008" s="17"/>
      <c r="G1008" s="18"/>
      <c r="H1008" s="7"/>
    </row>
    <row r="1009" spans="1:8" x14ac:dyDescent="0.25">
      <c r="A1009" s="17"/>
      <c r="B1009" s="17"/>
      <c r="C1009" s="17"/>
      <c r="D1009" s="18"/>
      <c r="E1009" s="18"/>
      <c r="F1009" s="17"/>
      <c r="G1009" s="18"/>
      <c r="H1009" s="7"/>
    </row>
    <row r="1010" spans="1:8" x14ac:dyDescent="0.25">
      <c r="A1010" s="17"/>
      <c r="B1010" s="17"/>
      <c r="C1010" s="17"/>
      <c r="D1010" s="18"/>
      <c r="E1010" s="18"/>
      <c r="F1010" s="17"/>
      <c r="G1010" s="18"/>
      <c r="H1010" s="7"/>
    </row>
    <row r="1011" spans="1:8" x14ac:dyDescent="0.25">
      <c r="A1011" s="17"/>
      <c r="B1011" s="17"/>
      <c r="C1011" s="17"/>
      <c r="D1011" s="18"/>
      <c r="E1011" s="18"/>
      <c r="F1011" s="17"/>
      <c r="G1011" s="18"/>
      <c r="H1011" s="7"/>
    </row>
    <row r="1012" spans="1:8" x14ac:dyDescent="0.25">
      <c r="A1012" s="17"/>
      <c r="B1012" s="17"/>
      <c r="C1012" s="17"/>
      <c r="D1012" s="18"/>
      <c r="E1012" s="18"/>
      <c r="F1012" s="17"/>
      <c r="G1012" s="18"/>
      <c r="H1012" s="7"/>
    </row>
    <row r="1013" spans="1:8" x14ac:dyDescent="0.25">
      <c r="A1013" s="17"/>
      <c r="B1013" s="17"/>
      <c r="C1013" s="17"/>
      <c r="D1013" s="18"/>
      <c r="E1013" s="18"/>
      <c r="F1013" s="17"/>
      <c r="G1013" s="18"/>
      <c r="H1013" s="7"/>
    </row>
    <row r="1014" spans="1:8" x14ac:dyDescent="0.25">
      <c r="A1014" s="17"/>
      <c r="B1014" s="17"/>
      <c r="C1014" s="17"/>
      <c r="D1014" s="18"/>
      <c r="E1014" s="18"/>
      <c r="F1014" s="17"/>
      <c r="G1014" s="18"/>
      <c r="H1014" s="7"/>
    </row>
    <row r="1015" spans="1:8" x14ac:dyDescent="0.25">
      <c r="A1015" s="17"/>
      <c r="B1015" s="17"/>
      <c r="C1015" s="17"/>
      <c r="D1015" s="18"/>
      <c r="E1015" s="18"/>
      <c r="F1015" s="17"/>
      <c r="G1015" s="18"/>
      <c r="H1015" s="7"/>
    </row>
    <row r="1016" spans="1:8" x14ac:dyDescent="0.25">
      <c r="A1016" s="17"/>
      <c r="B1016" s="17"/>
      <c r="C1016" s="17"/>
      <c r="D1016" s="18"/>
      <c r="E1016" s="18"/>
      <c r="G1016" s="18"/>
      <c r="H1016" s="7"/>
    </row>
    <row r="1017" spans="1:8" x14ac:dyDescent="0.25">
      <c r="A1017" s="17"/>
      <c r="B1017" s="17"/>
      <c r="C1017" s="17"/>
      <c r="D1017" s="18"/>
      <c r="E1017" s="18"/>
      <c r="F1017" s="17"/>
      <c r="G1017" s="18"/>
      <c r="H1017" s="7"/>
    </row>
    <row r="1018" spans="1:8" x14ac:dyDescent="0.25">
      <c r="A1018" s="17"/>
      <c r="B1018" s="17"/>
      <c r="C1018" s="17"/>
      <c r="D1018" s="18"/>
      <c r="E1018" s="18"/>
      <c r="G1018" s="18"/>
      <c r="H1018" s="7"/>
    </row>
    <row r="1019" spans="1:8" x14ac:dyDescent="0.25">
      <c r="A1019" s="17"/>
      <c r="B1019" s="17"/>
      <c r="C1019" s="17"/>
      <c r="D1019" s="18"/>
      <c r="E1019" s="18"/>
      <c r="F1019" s="17"/>
      <c r="G1019" s="18"/>
      <c r="H1019" s="7"/>
    </row>
    <row r="1020" spans="1:8" x14ac:dyDescent="0.25">
      <c r="A1020" s="17"/>
      <c r="B1020" s="17"/>
      <c r="C1020" s="17"/>
      <c r="D1020" s="18"/>
      <c r="E1020" s="18"/>
      <c r="F1020" s="17"/>
      <c r="G1020" s="18"/>
      <c r="H1020" s="7"/>
    </row>
    <row r="1021" spans="1:8" x14ac:dyDescent="0.25">
      <c r="A1021" s="17"/>
      <c r="B1021" s="17"/>
      <c r="C1021" s="17"/>
      <c r="D1021" s="18"/>
      <c r="E1021" s="18"/>
      <c r="F1021" s="17"/>
      <c r="G1021" s="18"/>
      <c r="H1021" s="7"/>
    </row>
    <row r="1022" spans="1:8" x14ac:dyDescent="0.25">
      <c r="A1022" s="17"/>
      <c r="B1022" s="17"/>
      <c r="C1022" s="17"/>
      <c r="D1022" s="18"/>
      <c r="E1022" s="18"/>
      <c r="G1022" s="18"/>
      <c r="H1022" s="7"/>
    </row>
    <row r="1023" spans="1:8" x14ac:dyDescent="0.25">
      <c r="A1023" s="17"/>
      <c r="B1023" s="17"/>
      <c r="C1023" s="17"/>
      <c r="D1023" s="18"/>
      <c r="E1023" s="18"/>
      <c r="F1023" s="17"/>
      <c r="G1023" s="18"/>
      <c r="H1023" s="7"/>
    </row>
    <row r="1024" spans="1:8" x14ac:dyDescent="0.25">
      <c r="A1024" s="17"/>
      <c r="B1024" s="17"/>
      <c r="C1024" s="17"/>
      <c r="D1024" s="18"/>
      <c r="E1024" s="18"/>
      <c r="G1024" s="18"/>
      <c r="H1024" s="7"/>
    </row>
    <row r="1025" spans="1:8" x14ac:dyDescent="0.25">
      <c r="A1025" s="17"/>
      <c r="B1025" s="17"/>
      <c r="C1025" s="17"/>
      <c r="D1025" s="18"/>
      <c r="E1025" s="18"/>
      <c r="G1025" s="18"/>
      <c r="H1025" s="7"/>
    </row>
    <row r="1026" spans="1:8" x14ac:dyDescent="0.25">
      <c r="A1026" s="17"/>
      <c r="B1026" s="17"/>
      <c r="C1026" s="17"/>
      <c r="D1026" s="18"/>
      <c r="E1026" s="18"/>
      <c r="G1026" s="18"/>
      <c r="H1026" s="7"/>
    </row>
    <row r="1027" spans="1:8" x14ac:dyDescent="0.25">
      <c r="A1027" s="17"/>
      <c r="B1027" s="17"/>
      <c r="C1027" s="17"/>
      <c r="D1027" s="18"/>
      <c r="E1027" s="18"/>
      <c r="G1027" s="18"/>
      <c r="H1027" s="7"/>
    </row>
    <row r="1028" spans="1:8" x14ac:dyDescent="0.25">
      <c r="A1028" s="17"/>
      <c r="B1028" s="17"/>
      <c r="C1028" s="17"/>
      <c r="D1028" s="18"/>
      <c r="E1028" s="18"/>
      <c r="G1028" s="18"/>
      <c r="H1028" s="7"/>
    </row>
    <row r="1029" spans="1:8" x14ac:dyDescent="0.25">
      <c r="A1029" s="17"/>
      <c r="B1029" s="17"/>
      <c r="C1029" s="17"/>
      <c r="D1029" s="18"/>
      <c r="E1029" s="18"/>
      <c r="F1029" s="17"/>
      <c r="G1029" s="18"/>
      <c r="H1029" s="7"/>
    </row>
    <row r="1030" spans="1:8" x14ac:dyDescent="0.25">
      <c r="A1030" s="17"/>
      <c r="B1030" s="17"/>
      <c r="C1030" s="17"/>
      <c r="D1030" s="18"/>
      <c r="E1030" s="18"/>
      <c r="G1030" s="18"/>
      <c r="H1030" s="7"/>
    </row>
    <row r="1031" spans="1:8" x14ac:dyDescent="0.25">
      <c r="A1031" s="17"/>
      <c r="B1031" s="17"/>
      <c r="C1031" s="17"/>
      <c r="D1031" s="18"/>
      <c r="E1031" s="18"/>
      <c r="F1031" s="17"/>
      <c r="G1031" s="18"/>
      <c r="H1031" s="7"/>
    </row>
    <row r="1032" spans="1:8" x14ac:dyDescent="0.25">
      <c r="A1032" s="17"/>
      <c r="B1032" s="17"/>
      <c r="C1032" s="17"/>
      <c r="D1032" s="18"/>
      <c r="E1032" s="18"/>
      <c r="G1032" s="18"/>
      <c r="H1032" s="7"/>
    </row>
    <row r="1033" spans="1:8" x14ac:dyDescent="0.25">
      <c r="A1033" s="17"/>
      <c r="B1033" s="17"/>
      <c r="C1033" s="17"/>
      <c r="D1033" s="18"/>
      <c r="E1033" s="18"/>
      <c r="F1033" s="17"/>
      <c r="G1033" s="18"/>
      <c r="H1033" s="7"/>
    </row>
    <row r="1034" spans="1:8" x14ac:dyDescent="0.25">
      <c r="A1034" s="17"/>
      <c r="B1034" s="17"/>
      <c r="C1034" s="17"/>
      <c r="D1034" s="18"/>
      <c r="E1034" s="18"/>
      <c r="F1034" s="17"/>
      <c r="G1034" s="18"/>
      <c r="H1034" s="7"/>
    </row>
    <row r="1035" spans="1:8" x14ac:dyDescent="0.25">
      <c r="A1035" s="17"/>
      <c r="B1035" s="17"/>
      <c r="C1035" s="17"/>
      <c r="D1035" s="18"/>
      <c r="E1035" s="18"/>
      <c r="G1035" s="18"/>
      <c r="H1035" s="7"/>
    </row>
    <row r="1036" spans="1:8" x14ac:dyDescent="0.25">
      <c r="A1036" s="17"/>
      <c r="B1036" s="17"/>
      <c r="C1036" s="17"/>
      <c r="D1036" s="18"/>
      <c r="E1036" s="18"/>
      <c r="G1036" s="18"/>
      <c r="H1036" s="7"/>
    </row>
    <row r="1037" spans="1:8" x14ac:dyDescent="0.25">
      <c r="A1037" s="17"/>
      <c r="B1037" s="17"/>
      <c r="C1037" s="17"/>
      <c r="D1037" s="18"/>
      <c r="E1037" s="18"/>
      <c r="G1037" s="18"/>
      <c r="H1037" s="7"/>
    </row>
    <row r="1038" spans="1:8" x14ac:dyDescent="0.25">
      <c r="A1038" s="17"/>
      <c r="B1038" s="17"/>
      <c r="C1038" s="17"/>
      <c r="D1038" s="18"/>
      <c r="E1038" s="18"/>
      <c r="F1038" s="17"/>
      <c r="G1038" s="18"/>
      <c r="H1038" s="7"/>
    </row>
    <row r="1039" spans="1:8" x14ac:dyDescent="0.25">
      <c r="A1039" s="17"/>
      <c r="B1039" s="17"/>
      <c r="C1039" s="17"/>
      <c r="D1039" s="18"/>
      <c r="E1039" s="18"/>
      <c r="G1039" s="18"/>
      <c r="H1039" s="7"/>
    </row>
    <row r="1040" spans="1:8" x14ac:dyDescent="0.25">
      <c r="A1040" s="17"/>
      <c r="B1040" s="17"/>
      <c r="C1040" s="17"/>
      <c r="D1040" s="18"/>
      <c r="E1040" s="18"/>
      <c r="G1040" s="18"/>
      <c r="H1040" s="7"/>
    </row>
    <row r="1041" spans="1:8" x14ac:dyDescent="0.25">
      <c r="A1041" s="17"/>
      <c r="B1041" s="17"/>
      <c r="C1041" s="17"/>
      <c r="D1041" s="18"/>
      <c r="E1041" s="18"/>
      <c r="G1041" s="18"/>
      <c r="H1041" s="7"/>
    </row>
    <row r="1042" spans="1:8" x14ac:dyDescent="0.25">
      <c r="A1042" s="17"/>
      <c r="B1042" s="17"/>
      <c r="C1042" s="17"/>
      <c r="D1042" s="18"/>
      <c r="E1042" s="18"/>
      <c r="G1042" s="18"/>
      <c r="H1042" s="7"/>
    </row>
    <row r="1043" spans="1:8" x14ac:dyDescent="0.25">
      <c r="A1043" s="17"/>
      <c r="B1043" s="17"/>
      <c r="C1043" s="17"/>
      <c r="D1043" s="18"/>
      <c r="E1043" s="18"/>
      <c r="G1043" s="18"/>
      <c r="H1043" s="7"/>
    </row>
    <row r="1044" spans="1:8" x14ac:dyDescent="0.25">
      <c r="A1044" s="17"/>
      <c r="B1044" s="17"/>
      <c r="C1044" s="17"/>
      <c r="D1044" s="18"/>
      <c r="E1044" s="18"/>
      <c r="G1044" s="18"/>
      <c r="H1044" s="7"/>
    </row>
    <row r="1045" spans="1:8" x14ac:dyDescent="0.25">
      <c r="A1045" s="17"/>
      <c r="B1045" s="17"/>
      <c r="C1045" s="17"/>
      <c r="D1045" s="18"/>
      <c r="E1045" s="18"/>
      <c r="G1045" s="18"/>
      <c r="H1045" s="7"/>
    </row>
    <row r="1046" spans="1:8" x14ac:dyDescent="0.25">
      <c r="A1046" s="17"/>
      <c r="B1046" s="17"/>
      <c r="C1046" s="17"/>
      <c r="D1046" s="18"/>
      <c r="E1046" s="18"/>
      <c r="G1046" s="18"/>
      <c r="H1046" s="7"/>
    </row>
    <row r="1047" spans="1:8" x14ac:dyDescent="0.25">
      <c r="A1047" s="17"/>
      <c r="B1047" s="17"/>
      <c r="C1047" s="17"/>
      <c r="D1047" s="18"/>
      <c r="E1047" s="18"/>
      <c r="G1047" s="18"/>
      <c r="H1047" s="7"/>
    </row>
    <row r="1048" spans="1:8" x14ac:dyDescent="0.25">
      <c r="A1048" s="17"/>
      <c r="B1048" s="17"/>
      <c r="C1048" s="17"/>
      <c r="D1048" s="18"/>
      <c r="E1048" s="18"/>
      <c r="G1048" s="18"/>
      <c r="H1048" s="7"/>
    </row>
    <row r="1049" spans="1:8" x14ac:dyDescent="0.25">
      <c r="A1049" s="17"/>
      <c r="B1049" s="17"/>
      <c r="C1049" s="17"/>
      <c r="D1049" s="18"/>
      <c r="E1049" s="18"/>
      <c r="F1049" s="17"/>
      <c r="G1049" s="18"/>
      <c r="H1049" s="7"/>
    </row>
    <row r="1050" spans="1:8" x14ac:dyDescent="0.25">
      <c r="A1050" s="17"/>
      <c r="B1050" s="17"/>
      <c r="C1050" s="17"/>
      <c r="D1050" s="18"/>
      <c r="E1050" s="18"/>
      <c r="G1050" s="18"/>
      <c r="H1050" s="7"/>
    </row>
    <row r="1051" spans="1:8" x14ac:dyDescent="0.25">
      <c r="A1051" s="17"/>
      <c r="B1051" s="17"/>
      <c r="C1051" s="17"/>
      <c r="D1051" s="18"/>
      <c r="E1051" s="18"/>
      <c r="G1051" s="18"/>
      <c r="H1051" s="7"/>
    </row>
    <row r="1052" spans="1:8" x14ac:dyDescent="0.25">
      <c r="A1052" s="17"/>
      <c r="B1052" s="17"/>
      <c r="C1052" s="17"/>
      <c r="D1052" s="18"/>
      <c r="E1052" s="18"/>
      <c r="G1052" s="18"/>
      <c r="H1052" s="7"/>
    </row>
    <row r="1053" spans="1:8" x14ac:dyDescent="0.25">
      <c r="A1053" s="17"/>
      <c r="B1053" s="17"/>
      <c r="C1053" s="17"/>
      <c r="D1053" s="18"/>
      <c r="E1053" s="18"/>
      <c r="F1053" s="17"/>
      <c r="G1053" s="18"/>
      <c r="H1053" s="7"/>
    </row>
    <row r="1054" spans="1:8" x14ac:dyDescent="0.25">
      <c r="A1054" s="17"/>
      <c r="B1054" s="17"/>
      <c r="C1054" s="17"/>
      <c r="D1054" s="18"/>
      <c r="E1054" s="18"/>
      <c r="G1054" s="18"/>
      <c r="H1054" s="7"/>
    </row>
    <row r="1055" spans="1:8" x14ac:dyDescent="0.25">
      <c r="A1055" s="17"/>
      <c r="B1055" s="17"/>
      <c r="C1055" s="17"/>
      <c r="D1055" s="18"/>
      <c r="E1055" s="18"/>
      <c r="F1055" s="17"/>
      <c r="G1055" s="18"/>
      <c r="H1055" s="7"/>
    </row>
    <row r="1056" spans="1:8" x14ac:dyDescent="0.25">
      <c r="A1056" s="17"/>
      <c r="B1056" s="17"/>
      <c r="C1056" s="17"/>
      <c r="D1056" s="18"/>
      <c r="E1056" s="18"/>
      <c r="F1056" s="17"/>
      <c r="G1056" s="18"/>
      <c r="H1056" s="7"/>
    </row>
    <row r="1057" spans="1:8" x14ac:dyDescent="0.25">
      <c r="A1057" s="17"/>
      <c r="B1057" s="17"/>
      <c r="C1057" s="17"/>
      <c r="D1057" s="18"/>
      <c r="E1057" s="18"/>
      <c r="G1057" s="18"/>
      <c r="H1057" s="7"/>
    </row>
    <row r="1058" spans="1:8" x14ac:dyDescent="0.25">
      <c r="A1058" s="17"/>
      <c r="B1058" s="17"/>
      <c r="C1058" s="17"/>
      <c r="D1058" s="18"/>
      <c r="E1058" s="18"/>
      <c r="F1058" s="17"/>
      <c r="G1058" s="18"/>
      <c r="H1058" s="7"/>
    </row>
    <row r="1059" spans="1:8" x14ac:dyDescent="0.25">
      <c r="A1059" s="17"/>
      <c r="B1059" s="17"/>
      <c r="C1059" s="17"/>
      <c r="D1059" s="18"/>
      <c r="E1059" s="18"/>
      <c r="G1059" s="18"/>
      <c r="H1059" s="7"/>
    </row>
    <row r="1060" spans="1:8" x14ac:dyDescent="0.25">
      <c r="A1060" s="17"/>
      <c r="B1060" s="17"/>
      <c r="C1060" s="17"/>
      <c r="D1060" s="18"/>
      <c r="E1060" s="18"/>
      <c r="G1060" s="18"/>
      <c r="H1060" s="7"/>
    </row>
    <row r="1061" spans="1:8" x14ac:dyDescent="0.25">
      <c r="A1061" s="17"/>
      <c r="B1061" s="17"/>
      <c r="C1061" s="17"/>
      <c r="D1061" s="18"/>
      <c r="E1061" s="18"/>
      <c r="G1061" s="18"/>
      <c r="H1061" s="7"/>
    </row>
    <row r="1062" spans="1:8" x14ac:dyDescent="0.25">
      <c r="A1062" s="17"/>
      <c r="B1062" s="17"/>
      <c r="C1062" s="17"/>
      <c r="D1062" s="18"/>
      <c r="E1062" s="18"/>
      <c r="G1062" s="18"/>
      <c r="H1062" s="7"/>
    </row>
    <row r="1063" spans="1:8" x14ac:dyDescent="0.25">
      <c r="A1063" s="17"/>
      <c r="B1063" s="17"/>
      <c r="C1063" s="17"/>
      <c r="D1063" s="18"/>
      <c r="E1063" s="18"/>
      <c r="G1063" s="18"/>
      <c r="H1063" s="7"/>
    </row>
    <row r="1064" spans="1:8" x14ac:dyDescent="0.25">
      <c r="A1064" s="17"/>
      <c r="B1064" s="17"/>
      <c r="C1064" s="17"/>
      <c r="D1064" s="18"/>
      <c r="E1064" s="18"/>
      <c r="G1064" s="18"/>
      <c r="H1064" s="7"/>
    </row>
    <row r="1065" spans="1:8" x14ac:dyDescent="0.25">
      <c r="A1065" s="17"/>
      <c r="B1065" s="17"/>
      <c r="C1065" s="17"/>
      <c r="D1065" s="18"/>
      <c r="E1065" s="18"/>
      <c r="G1065" s="18"/>
      <c r="H1065" s="7"/>
    </row>
    <row r="1066" spans="1:8" x14ac:dyDescent="0.25">
      <c r="A1066" s="17"/>
      <c r="B1066" s="17"/>
      <c r="C1066" s="17"/>
      <c r="D1066" s="18"/>
      <c r="E1066" s="18"/>
      <c r="F1066" s="17"/>
      <c r="G1066" s="18"/>
      <c r="H1066" s="7"/>
    </row>
    <row r="1067" spans="1:8" x14ac:dyDescent="0.25">
      <c r="A1067" s="17"/>
      <c r="B1067" s="17"/>
      <c r="C1067" s="17"/>
      <c r="D1067" s="18"/>
      <c r="E1067" s="18"/>
      <c r="F1067" s="17"/>
      <c r="G1067" s="18"/>
      <c r="H1067" s="7"/>
    </row>
    <row r="1068" spans="1:8" x14ac:dyDescent="0.25">
      <c r="A1068" s="17"/>
      <c r="B1068" s="17"/>
      <c r="C1068" s="17"/>
      <c r="D1068" s="18"/>
      <c r="E1068" s="18"/>
      <c r="F1068" s="17"/>
      <c r="G1068" s="18"/>
      <c r="H1068" s="7"/>
    </row>
    <row r="1069" spans="1:8" x14ac:dyDescent="0.25">
      <c r="A1069" s="17"/>
      <c r="B1069" s="17"/>
      <c r="C1069" s="17"/>
      <c r="D1069" s="18"/>
      <c r="E1069" s="18"/>
      <c r="F1069" s="17"/>
      <c r="G1069" s="18"/>
      <c r="H1069" s="7"/>
    </row>
    <row r="1070" spans="1:8" x14ac:dyDescent="0.25">
      <c r="A1070" s="17"/>
      <c r="B1070" s="17"/>
      <c r="C1070" s="17"/>
      <c r="D1070" s="18"/>
      <c r="E1070" s="18"/>
      <c r="G1070" s="18"/>
      <c r="H1070" s="7"/>
    </row>
    <row r="1071" spans="1:8" x14ac:dyDescent="0.25">
      <c r="A1071" s="17"/>
      <c r="B1071" s="17"/>
      <c r="C1071" s="17"/>
      <c r="D1071" s="18"/>
      <c r="E1071" s="18"/>
      <c r="F1071" s="17"/>
      <c r="G1071" s="18"/>
      <c r="H1071" s="7"/>
    </row>
    <row r="1072" spans="1:8" x14ac:dyDescent="0.25">
      <c r="A1072" s="17"/>
      <c r="B1072" s="17"/>
      <c r="C1072" s="17"/>
      <c r="D1072" s="18"/>
      <c r="E1072" s="18"/>
      <c r="G1072" s="18"/>
      <c r="H1072" s="7"/>
    </row>
    <row r="1073" spans="1:8" x14ac:dyDescent="0.25">
      <c r="A1073" s="17"/>
      <c r="B1073" s="17"/>
      <c r="C1073" s="17"/>
      <c r="D1073" s="18"/>
      <c r="E1073" s="18"/>
      <c r="G1073" s="18"/>
      <c r="H1073" s="7"/>
    </row>
    <row r="1074" spans="1:8" x14ac:dyDescent="0.25">
      <c r="A1074" s="17"/>
      <c r="B1074" s="17"/>
      <c r="C1074" s="17"/>
      <c r="D1074" s="18"/>
      <c r="E1074" s="18"/>
      <c r="G1074" s="18"/>
      <c r="H1074" s="7"/>
    </row>
    <row r="1075" spans="1:8" x14ac:dyDescent="0.25">
      <c r="A1075" s="17"/>
      <c r="B1075" s="17"/>
      <c r="C1075" s="17"/>
      <c r="D1075" s="18"/>
      <c r="E1075" s="18"/>
      <c r="G1075" s="18"/>
      <c r="H1075" s="7"/>
    </row>
    <row r="1076" spans="1:8" x14ac:dyDescent="0.25">
      <c r="A1076" s="17"/>
      <c r="B1076" s="17"/>
      <c r="C1076" s="17"/>
      <c r="D1076" s="18"/>
      <c r="E1076" s="18"/>
      <c r="G1076" s="18"/>
      <c r="H1076" s="7"/>
    </row>
    <row r="1077" spans="1:8" x14ac:dyDescent="0.25">
      <c r="A1077" s="17"/>
      <c r="B1077" s="17"/>
      <c r="C1077" s="17"/>
      <c r="D1077" s="18"/>
      <c r="E1077" s="18"/>
      <c r="G1077" s="18"/>
      <c r="H1077" s="7"/>
    </row>
    <row r="1078" spans="1:8" x14ac:dyDescent="0.25">
      <c r="A1078" s="17"/>
      <c r="B1078" s="17"/>
      <c r="C1078" s="17"/>
      <c r="D1078" s="18"/>
      <c r="E1078" s="18"/>
      <c r="F1078" s="17"/>
      <c r="G1078" s="18"/>
      <c r="H1078" s="7"/>
    </row>
    <row r="1079" spans="1:8" x14ac:dyDescent="0.25">
      <c r="A1079" s="17"/>
      <c r="B1079" s="17"/>
      <c r="C1079" s="17"/>
      <c r="D1079" s="18"/>
      <c r="E1079" s="18"/>
      <c r="F1079" s="17"/>
      <c r="G1079" s="18"/>
      <c r="H1079" s="7"/>
    </row>
    <row r="1080" spans="1:8" x14ac:dyDescent="0.25">
      <c r="A1080" s="17"/>
      <c r="B1080" s="17"/>
      <c r="C1080" s="17"/>
      <c r="D1080" s="18"/>
      <c r="E1080" s="18"/>
      <c r="F1080" s="17"/>
      <c r="G1080" s="18"/>
      <c r="H1080" s="7"/>
    </row>
    <row r="1081" spans="1:8" x14ac:dyDescent="0.25">
      <c r="A1081" s="17"/>
      <c r="B1081" s="17"/>
      <c r="C1081" s="17"/>
      <c r="D1081" s="18"/>
      <c r="E1081" s="18"/>
      <c r="F1081" s="17"/>
      <c r="G1081" s="18"/>
      <c r="H1081" s="7"/>
    </row>
    <row r="1082" spans="1:8" x14ac:dyDescent="0.25">
      <c r="A1082" s="17"/>
      <c r="B1082" s="17"/>
      <c r="C1082" s="17"/>
      <c r="D1082" s="18"/>
      <c r="E1082" s="18"/>
      <c r="F1082" s="17"/>
      <c r="G1082" s="18"/>
      <c r="H1082" s="7"/>
    </row>
    <row r="1083" spans="1:8" x14ac:dyDescent="0.25">
      <c r="A1083" s="17"/>
      <c r="B1083" s="17"/>
      <c r="C1083" s="17"/>
      <c r="D1083" s="18"/>
      <c r="E1083" s="18"/>
      <c r="G1083" s="18"/>
      <c r="H1083" s="7"/>
    </row>
    <row r="1084" spans="1:8" x14ac:dyDescent="0.25">
      <c r="A1084" s="17"/>
      <c r="B1084" s="17"/>
      <c r="C1084" s="17"/>
      <c r="D1084" s="18"/>
      <c r="E1084" s="18"/>
      <c r="G1084" s="18"/>
      <c r="H1084" s="7"/>
    </row>
    <row r="1085" spans="1:8" x14ac:dyDescent="0.25">
      <c r="A1085" s="17"/>
      <c r="B1085" s="17"/>
      <c r="C1085" s="17"/>
      <c r="D1085" s="18"/>
      <c r="E1085" s="18"/>
      <c r="G1085" s="18"/>
      <c r="H1085" s="7"/>
    </row>
    <row r="1086" spans="1:8" x14ac:dyDescent="0.25">
      <c r="A1086" s="17"/>
      <c r="B1086" s="17"/>
      <c r="C1086" s="17"/>
      <c r="D1086" s="18"/>
      <c r="E1086" s="18"/>
      <c r="F1086" s="17"/>
      <c r="G1086" s="18"/>
      <c r="H1086" s="7"/>
    </row>
    <row r="1087" spans="1:8" x14ac:dyDescent="0.25">
      <c r="A1087" s="17"/>
      <c r="B1087" s="17"/>
      <c r="C1087" s="17"/>
      <c r="D1087" s="18"/>
      <c r="E1087" s="18"/>
      <c r="G1087" s="18"/>
      <c r="H1087" s="7"/>
    </row>
    <row r="1088" spans="1:8" x14ac:dyDescent="0.25">
      <c r="A1088" s="17"/>
      <c r="B1088" s="17"/>
      <c r="C1088" s="17"/>
      <c r="D1088" s="18"/>
      <c r="E1088" s="18"/>
      <c r="F1088" s="17"/>
      <c r="G1088" s="18"/>
      <c r="H1088" s="7"/>
    </row>
    <row r="1089" spans="1:8" x14ac:dyDescent="0.25">
      <c r="A1089" s="17"/>
      <c r="B1089" s="17"/>
      <c r="C1089" s="17"/>
      <c r="D1089" s="18"/>
      <c r="E1089" s="18"/>
      <c r="F1089" s="17"/>
      <c r="G1089" s="18"/>
      <c r="H1089" s="7"/>
    </row>
    <row r="1090" spans="1:8" x14ac:dyDescent="0.25">
      <c r="A1090" s="17"/>
      <c r="B1090" s="17"/>
      <c r="C1090" s="17"/>
      <c r="D1090" s="18"/>
      <c r="E1090" s="18"/>
      <c r="G1090" s="18"/>
      <c r="H1090" s="7"/>
    </row>
    <row r="1091" spans="1:8" x14ac:dyDescent="0.25">
      <c r="A1091" s="17"/>
      <c r="B1091" s="17"/>
      <c r="C1091" s="17"/>
      <c r="D1091" s="18"/>
      <c r="E1091" s="18"/>
      <c r="F1091" s="17"/>
      <c r="G1091" s="18"/>
      <c r="H1091" s="7"/>
    </row>
    <row r="1092" spans="1:8" x14ac:dyDescent="0.25">
      <c r="A1092" s="17"/>
      <c r="B1092" s="17"/>
      <c r="C1092" s="17"/>
      <c r="D1092" s="18"/>
      <c r="E1092" s="18"/>
      <c r="G1092" s="18"/>
      <c r="H1092" s="7"/>
    </row>
    <row r="1093" spans="1:8" x14ac:dyDescent="0.25">
      <c r="A1093" s="17"/>
      <c r="B1093" s="17"/>
      <c r="C1093" s="17"/>
      <c r="D1093" s="18"/>
      <c r="E1093" s="18"/>
      <c r="F1093" s="17"/>
      <c r="G1093" s="18"/>
      <c r="H1093" s="7"/>
    </row>
    <row r="1094" spans="1:8" x14ac:dyDescent="0.25">
      <c r="A1094" s="17"/>
      <c r="B1094" s="17"/>
      <c r="C1094" s="17"/>
      <c r="D1094" s="18"/>
      <c r="E1094" s="18"/>
      <c r="F1094" s="17"/>
      <c r="G1094" s="18"/>
      <c r="H1094" s="7"/>
    </row>
    <row r="1095" spans="1:8" ht="15" customHeight="1" x14ac:dyDescent="0.25">
      <c r="A1095" s="17"/>
      <c r="B1095" s="17"/>
      <c r="C1095" s="17"/>
      <c r="D1095" s="18"/>
      <c r="E1095" s="18"/>
      <c r="G1095" s="18"/>
      <c r="H1095" s="7"/>
    </row>
    <row r="1096" spans="1:8" x14ac:dyDescent="0.25">
      <c r="A1096" s="17"/>
      <c r="B1096" s="17"/>
      <c r="C1096" s="17"/>
      <c r="D1096" s="18"/>
      <c r="E1096" s="18"/>
      <c r="G1096" s="18"/>
      <c r="H1096" s="7"/>
    </row>
    <row r="1097" spans="1:8" x14ac:dyDescent="0.25">
      <c r="A1097" s="17"/>
      <c r="B1097" s="17"/>
      <c r="C1097" s="17"/>
      <c r="D1097" s="18"/>
      <c r="E1097" s="18"/>
      <c r="G1097" s="18"/>
      <c r="H1097" s="7"/>
    </row>
    <row r="1098" spans="1:8" x14ac:dyDescent="0.25">
      <c r="A1098" s="17"/>
      <c r="B1098" s="17"/>
      <c r="C1098" s="17"/>
      <c r="D1098" s="18"/>
      <c r="E1098" s="18"/>
      <c r="G1098" s="18"/>
      <c r="H1098" s="7"/>
    </row>
    <row r="1099" spans="1:8" x14ac:dyDescent="0.25">
      <c r="A1099" s="17"/>
      <c r="B1099" s="17"/>
      <c r="C1099" s="17"/>
      <c r="D1099" s="18"/>
      <c r="E1099" s="18"/>
      <c r="G1099" s="18"/>
      <c r="H1099" s="7"/>
    </row>
    <row r="1100" spans="1:8" x14ac:dyDescent="0.25">
      <c r="A1100" s="17"/>
      <c r="B1100" s="17"/>
      <c r="C1100" s="17"/>
      <c r="D1100" s="18"/>
      <c r="E1100" s="18"/>
      <c r="G1100" s="18"/>
      <c r="H1100" s="7"/>
    </row>
    <row r="1101" spans="1:8" x14ac:dyDescent="0.25">
      <c r="A1101" s="17"/>
      <c r="B1101" s="17"/>
      <c r="C1101" s="17"/>
      <c r="D1101" s="18"/>
      <c r="E1101" s="18"/>
      <c r="G1101" s="18"/>
      <c r="H1101" s="7"/>
    </row>
    <row r="1102" spans="1:8" x14ac:dyDescent="0.25">
      <c r="A1102" s="17"/>
      <c r="B1102" s="17"/>
      <c r="C1102" s="17"/>
      <c r="D1102" s="18"/>
      <c r="E1102" s="18"/>
      <c r="G1102" s="18"/>
      <c r="H1102" s="7"/>
    </row>
    <row r="1103" spans="1:8" x14ac:dyDescent="0.25">
      <c r="A1103" s="17"/>
      <c r="B1103" s="17"/>
      <c r="C1103" s="17"/>
      <c r="D1103" s="18"/>
      <c r="E1103" s="18"/>
      <c r="G1103" s="18"/>
      <c r="H1103" s="7"/>
    </row>
    <row r="1104" spans="1:8" x14ac:dyDescent="0.25">
      <c r="A1104" s="17"/>
      <c r="B1104" s="17"/>
      <c r="C1104" s="17"/>
      <c r="D1104" s="18"/>
      <c r="E1104" s="18"/>
      <c r="F1104" s="17"/>
      <c r="G1104" s="18"/>
      <c r="H1104" s="7"/>
    </row>
    <row r="1105" spans="1:8" x14ac:dyDescent="0.25">
      <c r="A1105" s="17"/>
      <c r="B1105" s="17"/>
      <c r="C1105" s="17"/>
      <c r="D1105" s="18"/>
      <c r="E1105" s="18"/>
      <c r="G1105" s="18"/>
      <c r="H1105" s="7"/>
    </row>
    <row r="1106" spans="1:8" x14ac:dyDescent="0.25">
      <c r="A1106" s="17"/>
      <c r="B1106" s="17"/>
      <c r="C1106" s="17"/>
      <c r="D1106" s="18"/>
      <c r="E1106" s="18"/>
      <c r="F1106" s="17"/>
      <c r="G1106" s="18"/>
      <c r="H1106" s="7"/>
    </row>
    <row r="1107" spans="1:8" x14ac:dyDescent="0.25">
      <c r="A1107" s="17"/>
      <c r="B1107" s="17"/>
      <c r="C1107" s="17"/>
      <c r="D1107" s="18"/>
      <c r="E1107" s="18"/>
      <c r="G1107" s="18"/>
      <c r="H1107" s="7"/>
    </row>
    <row r="1108" spans="1:8" x14ac:dyDescent="0.25">
      <c r="A1108" s="17"/>
      <c r="B1108" s="17"/>
      <c r="C1108" s="17"/>
      <c r="D1108" s="18"/>
      <c r="E1108" s="18"/>
      <c r="G1108" s="18"/>
      <c r="H1108" s="7"/>
    </row>
    <row r="1109" spans="1:8" x14ac:dyDescent="0.25">
      <c r="A1109" s="17"/>
      <c r="B1109" s="17"/>
      <c r="C1109" s="17"/>
      <c r="D1109" s="18"/>
      <c r="E1109" s="18"/>
      <c r="G1109" s="18"/>
      <c r="H1109" s="7"/>
    </row>
    <row r="1110" spans="1:8" x14ac:dyDescent="0.25">
      <c r="A1110" s="17"/>
      <c r="B1110" s="17"/>
      <c r="C1110" s="17"/>
      <c r="D1110" s="18"/>
      <c r="E1110" s="18"/>
      <c r="G1110" s="18"/>
      <c r="H1110" s="7"/>
    </row>
    <row r="1111" spans="1:8" x14ac:dyDescent="0.25">
      <c r="A1111" s="17"/>
      <c r="B1111" s="17"/>
      <c r="C1111" s="17"/>
      <c r="D1111" s="18"/>
      <c r="E1111" s="18"/>
      <c r="G1111" s="18"/>
      <c r="H1111" s="7"/>
    </row>
    <row r="1112" spans="1:8" x14ac:dyDescent="0.25">
      <c r="A1112" s="17"/>
      <c r="B1112" s="17"/>
      <c r="C1112" s="17"/>
      <c r="D1112" s="18"/>
      <c r="E1112" s="18"/>
      <c r="G1112" s="18"/>
      <c r="H1112" s="7"/>
    </row>
    <row r="1113" spans="1:8" x14ac:dyDescent="0.25">
      <c r="A1113" s="17"/>
      <c r="B1113" s="17"/>
      <c r="C1113" s="17"/>
      <c r="D1113" s="18"/>
      <c r="E1113" s="18"/>
      <c r="G1113" s="18"/>
      <c r="H1113" s="7"/>
    </row>
    <row r="1114" spans="1:8" x14ac:dyDescent="0.25">
      <c r="A1114" s="17"/>
      <c r="B1114" s="17"/>
      <c r="C1114" s="17"/>
      <c r="D1114" s="18"/>
      <c r="E1114" s="18"/>
      <c r="G1114" s="18"/>
      <c r="H1114" s="7"/>
    </row>
    <row r="1115" spans="1:8" x14ac:dyDescent="0.25">
      <c r="A1115" s="17"/>
      <c r="B1115" s="17"/>
      <c r="C1115" s="17"/>
      <c r="D1115" s="18"/>
      <c r="E1115" s="18"/>
      <c r="G1115" s="18"/>
      <c r="H1115" s="7"/>
    </row>
    <row r="1116" spans="1:8" x14ac:dyDescent="0.25">
      <c r="A1116" s="17"/>
      <c r="B1116" s="17"/>
      <c r="C1116" s="17"/>
      <c r="D1116" s="18"/>
      <c r="E1116" s="18"/>
      <c r="F1116" s="17"/>
      <c r="G1116" s="18"/>
      <c r="H1116" s="7"/>
    </row>
    <row r="1117" spans="1:8" x14ac:dyDescent="0.25">
      <c r="A1117" s="17"/>
      <c r="B1117" s="17"/>
      <c r="C1117" s="17"/>
      <c r="D1117" s="18"/>
      <c r="E1117" s="18"/>
      <c r="G1117" s="18"/>
      <c r="H1117" s="7"/>
    </row>
    <row r="1118" spans="1:8" x14ac:dyDescent="0.25">
      <c r="A1118" s="17"/>
      <c r="B1118" s="17"/>
      <c r="C1118" s="17"/>
      <c r="D1118" s="18"/>
      <c r="E1118" s="18"/>
      <c r="G1118" s="18"/>
      <c r="H1118" s="7"/>
    </row>
    <row r="1119" spans="1:8" x14ac:dyDescent="0.25">
      <c r="A1119" s="17"/>
      <c r="B1119" s="17"/>
      <c r="C1119" s="17"/>
      <c r="D1119" s="18"/>
      <c r="E1119" s="18"/>
      <c r="G1119" s="18"/>
      <c r="H1119" s="7"/>
    </row>
    <row r="1120" spans="1:8" x14ac:dyDescent="0.25">
      <c r="A1120" s="17"/>
      <c r="B1120" s="17"/>
      <c r="C1120" s="17"/>
      <c r="D1120" s="18"/>
      <c r="E1120" s="18"/>
      <c r="G1120" s="18"/>
      <c r="H1120" s="7"/>
    </row>
    <row r="1121" spans="1:8" x14ac:dyDescent="0.25">
      <c r="A1121" s="17"/>
      <c r="B1121" s="17"/>
      <c r="C1121" s="17"/>
      <c r="D1121" s="18"/>
      <c r="E1121" s="18"/>
      <c r="G1121" s="18"/>
      <c r="H1121" s="7"/>
    </row>
    <row r="1122" spans="1:8" x14ac:dyDescent="0.25">
      <c r="A1122" s="17"/>
      <c r="B1122" s="17"/>
      <c r="C1122" s="17"/>
      <c r="D1122" s="18"/>
      <c r="E1122" s="18"/>
      <c r="F1122" s="17"/>
      <c r="G1122" s="18"/>
      <c r="H1122" s="7"/>
    </row>
    <row r="1123" spans="1:8" x14ac:dyDescent="0.25">
      <c r="A1123" s="17"/>
      <c r="B1123" s="17"/>
      <c r="C1123" s="17"/>
      <c r="D1123" s="18"/>
      <c r="E1123" s="18"/>
      <c r="G1123" s="18"/>
      <c r="H1123" s="7"/>
    </row>
    <row r="1124" spans="1:8" x14ac:dyDescent="0.25">
      <c r="A1124" s="17"/>
      <c r="B1124" s="17"/>
      <c r="C1124" s="17"/>
      <c r="D1124" s="18"/>
      <c r="E1124" s="18"/>
      <c r="F1124" s="17"/>
      <c r="G1124" s="18"/>
      <c r="H1124" s="7"/>
    </row>
    <row r="1125" spans="1:8" x14ac:dyDescent="0.25">
      <c r="A1125" s="17"/>
      <c r="B1125" s="17"/>
      <c r="C1125" s="17"/>
      <c r="D1125" s="18"/>
      <c r="E1125" s="18"/>
      <c r="F1125" s="17"/>
      <c r="G1125" s="18"/>
      <c r="H1125" s="7"/>
    </row>
    <row r="1126" spans="1:8" x14ac:dyDescent="0.25">
      <c r="A1126" s="17"/>
      <c r="B1126" s="17"/>
      <c r="C1126" s="17"/>
      <c r="D1126" s="18"/>
      <c r="E1126" s="18"/>
      <c r="F1126" s="17"/>
      <c r="G1126" s="18"/>
      <c r="H1126" s="7"/>
    </row>
    <row r="1127" spans="1:8" x14ac:dyDescent="0.25">
      <c r="A1127" s="17"/>
      <c r="B1127" s="17"/>
      <c r="C1127" s="17"/>
      <c r="D1127" s="18"/>
      <c r="E1127" s="18"/>
      <c r="G1127" s="18"/>
      <c r="H1127" s="7"/>
    </row>
    <row r="1128" spans="1:8" x14ac:dyDescent="0.25">
      <c r="A1128" s="37"/>
      <c r="B1128" s="37"/>
      <c r="C1128" s="37"/>
      <c r="D1128" s="38"/>
      <c r="E1128" s="38"/>
      <c r="G1128" s="38"/>
      <c r="H1128" s="7"/>
    </row>
    <row r="1129" spans="1:8" x14ac:dyDescent="0.25">
      <c r="A1129" s="17"/>
      <c r="B1129" s="17"/>
      <c r="C1129" s="17"/>
      <c r="D1129" s="18"/>
      <c r="E1129" s="18"/>
      <c r="F1129" s="17"/>
      <c r="G1129" s="18"/>
      <c r="H1129" s="7"/>
    </row>
    <row r="1130" spans="1:8" x14ac:dyDescent="0.25">
      <c r="A1130" s="17"/>
      <c r="B1130" s="17"/>
      <c r="C1130" s="17"/>
      <c r="D1130" s="18"/>
      <c r="E1130" s="18"/>
      <c r="G1130" s="18"/>
      <c r="H1130" s="7"/>
    </row>
    <row r="1131" spans="1:8" x14ac:dyDescent="0.25">
      <c r="A1131" s="17"/>
      <c r="B1131" s="17"/>
      <c r="C1131" s="17"/>
      <c r="D1131" s="18"/>
      <c r="E1131" s="18"/>
      <c r="F1131" s="17"/>
      <c r="G1131" s="18"/>
      <c r="H1131" s="7"/>
    </row>
    <row r="1132" spans="1:8" x14ac:dyDescent="0.25">
      <c r="A1132" s="17"/>
      <c r="B1132" s="17"/>
      <c r="C1132" s="17"/>
      <c r="D1132" s="18"/>
      <c r="E1132" s="18"/>
      <c r="G1132" s="18"/>
      <c r="H1132" s="7"/>
    </row>
    <row r="1133" spans="1:8" x14ac:dyDescent="0.25">
      <c r="A1133" s="17"/>
      <c r="B1133" s="17"/>
      <c r="C1133" s="17"/>
      <c r="D1133" s="18"/>
      <c r="E1133" s="18"/>
      <c r="G1133" s="18"/>
      <c r="H1133" s="7"/>
    </row>
    <row r="1134" spans="1:8" x14ac:dyDescent="0.25">
      <c r="A1134" s="17"/>
      <c r="B1134" s="17"/>
      <c r="C1134" s="17"/>
      <c r="D1134" s="18"/>
      <c r="E1134" s="18"/>
      <c r="G1134" s="18"/>
      <c r="H1134" s="7"/>
    </row>
    <row r="1135" spans="1:8" x14ac:dyDescent="0.25">
      <c r="A1135" s="17"/>
      <c r="B1135" s="17"/>
      <c r="C1135" s="17"/>
      <c r="D1135" s="18"/>
      <c r="E1135" s="18"/>
      <c r="G1135" s="18"/>
      <c r="H1135" s="7"/>
    </row>
    <row r="1136" spans="1:8" x14ac:dyDescent="0.25">
      <c r="A1136" s="17"/>
      <c r="B1136" s="17"/>
      <c r="C1136" s="17"/>
      <c r="D1136" s="18"/>
      <c r="E1136" s="18"/>
      <c r="F1136" s="17"/>
      <c r="G1136" s="18"/>
      <c r="H1136" s="7"/>
    </row>
    <row r="1137" spans="1:8" x14ac:dyDescent="0.25">
      <c r="A1137" s="17"/>
      <c r="B1137" s="17"/>
      <c r="C1137" s="17"/>
      <c r="D1137" s="18"/>
      <c r="E1137" s="18"/>
      <c r="G1137" s="18"/>
      <c r="H1137" s="7"/>
    </row>
    <row r="1138" spans="1:8" x14ac:dyDescent="0.25">
      <c r="A1138" s="17"/>
      <c r="B1138" s="17"/>
      <c r="C1138" s="17"/>
      <c r="D1138" s="18"/>
      <c r="E1138" s="18"/>
      <c r="G1138" s="18"/>
      <c r="H1138" s="7"/>
    </row>
    <row r="1139" spans="1:8" x14ac:dyDescent="0.25">
      <c r="A1139" s="17"/>
      <c r="B1139" s="17"/>
      <c r="C1139" s="17"/>
      <c r="D1139" s="18"/>
      <c r="E1139" s="18"/>
      <c r="G1139" s="18"/>
      <c r="H1139" s="7"/>
    </row>
    <row r="1140" spans="1:8" x14ac:dyDescent="0.25">
      <c r="A1140" s="17"/>
      <c r="B1140" s="17"/>
      <c r="C1140" s="17"/>
      <c r="D1140" s="18"/>
      <c r="E1140" s="18"/>
      <c r="F1140" s="17"/>
      <c r="G1140" s="18"/>
      <c r="H1140" s="7"/>
    </row>
    <row r="1141" spans="1:8" x14ac:dyDescent="0.25">
      <c r="A1141" s="17"/>
      <c r="B1141" s="17"/>
      <c r="C1141" s="17"/>
      <c r="D1141" s="18"/>
      <c r="E1141" s="18"/>
      <c r="G1141" s="18"/>
      <c r="H1141" s="7"/>
    </row>
    <row r="1142" spans="1:8" x14ac:dyDescent="0.25">
      <c r="A1142" s="17"/>
      <c r="B1142" s="17"/>
      <c r="C1142" s="17"/>
      <c r="D1142" s="18"/>
      <c r="E1142" s="18"/>
      <c r="G1142" s="18"/>
      <c r="H1142" s="7"/>
    </row>
    <row r="1143" spans="1:8" x14ac:dyDescent="0.25">
      <c r="A1143" s="17"/>
      <c r="B1143" s="17"/>
      <c r="C1143" s="17"/>
      <c r="D1143" s="18"/>
      <c r="E1143" s="18"/>
      <c r="G1143" s="18"/>
      <c r="H1143" s="7"/>
    </row>
    <row r="1144" spans="1:8" x14ac:dyDescent="0.25">
      <c r="A1144" s="17"/>
      <c r="B1144" s="17"/>
      <c r="C1144" s="17"/>
      <c r="D1144" s="18"/>
      <c r="E1144" s="18"/>
      <c r="F1144" s="17"/>
      <c r="G1144" s="18"/>
      <c r="H1144" s="7"/>
    </row>
    <row r="1145" spans="1:8" x14ac:dyDescent="0.25">
      <c r="A1145" s="17"/>
      <c r="B1145" s="17"/>
      <c r="C1145" s="17"/>
      <c r="D1145" s="18"/>
      <c r="E1145" s="18"/>
      <c r="G1145" s="18"/>
      <c r="H1145" s="7"/>
    </row>
    <row r="1146" spans="1:8" x14ac:dyDescent="0.25">
      <c r="A1146" s="17"/>
      <c r="B1146" s="17"/>
      <c r="C1146" s="17"/>
      <c r="D1146" s="18"/>
      <c r="E1146" s="18"/>
      <c r="G1146" s="18"/>
      <c r="H1146" s="7"/>
    </row>
    <row r="1147" spans="1:8" x14ac:dyDescent="0.25">
      <c r="A1147" s="17"/>
      <c r="B1147" s="17"/>
      <c r="C1147" s="17"/>
      <c r="D1147" s="18"/>
      <c r="E1147" s="18"/>
      <c r="G1147" s="18"/>
      <c r="H1147" s="7"/>
    </row>
    <row r="1148" spans="1:8" x14ac:dyDescent="0.25">
      <c r="A1148" s="17"/>
      <c r="B1148" s="17"/>
      <c r="C1148" s="17"/>
      <c r="D1148" s="18"/>
      <c r="E1148" s="18"/>
      <c r="G1148" s="18"/>
      <c r="H1148" s="7"/>
    </row>
    <row r="1149" spans="1:8" x14ac:dyDescent="0.25">
      <c r="A1149" s="17"/>
      <c r="B1149" s="17"/>
      <c r="C1149" s="17"/>
      <c r="D1149" s="18"/>
      <c r="E1149" s="18"/>
      <c r="G1149" s="18"/>
      <c r="H1149" s="7"/>
    </row>
    <row r="1150" spans="1:8" x14ac:dyDescent="0.25">
      <c r="A1150" s="17"/>
      <c r="B1150" s="17"/>
      <c r="C1150" s="17"/>
      <c r="D1150" s="18"/>
      <c r="E1150" s="18"/>
      <c r="G1150" s="18"/>
      <c r="H1150" s="7"/>
    </row>
    <row r="1151" spans="1:8" x14ac:dyDescent="0.25">
      <c r="A1151" s="17"/>
      <c r="B1151" s="17"/>
      <c r="C1151" s="17"/>
      <c r="D1151" s="18"/>
      <c r="E1151" s="18"/>
      <c r="F1151" s="17"/>
      <c r="G1151" s="18"/>
      <c r="H1151" s="7"/>
    </row>
    <row r="1152" spans="1:8" x14ac:dyDescent="0.25">
      <c r="A1152" s="17"/>
      <c r="B1152" s="17"/>
      <c r="C1152" s="17"/>
      <c r="D1152" s="18"/>
      <c r="E1152" s="18"/>
      <c r="G1152" s="18"/>
      <c r="H1152" s="7"/>
    </row>
    <row r="1153" spans="1:8" ht="15" customHeight="1" x14ac:dyDescent="0.25">
      <c r="A1153" s="17"/>
      <c r="B1153" s="17"/>
      <c r="C1153" s="17"/>
      <c r="D1153" s="18"/>
      <c r="E1153" s="18"/>
      <c r="F1153" s="17"/>
      <c r="G1153" s="18"/>
      <c r="H1153" s="7"/>
    </row>
    <row r="1154" spans="1:8" x14ac:dyDescent="0.25">
      <c r="A1154" s="17"/>
      <c r="B1154" s="17"/>
      <c r="C1154" s="17"/>
      <c r="D1154" s="18"/>
      <c r="E1154" s="18"/>
      <c r="F1154" s="17"/>
      <c r="G1154" s="18"/>
      <c r="H1154" s="7"/>
    </row>
    <row r="1155" spans="1:8" x14ac:dyDescent="0.25">
      <c r="A1155" s="17"/>
      <c r="B1155" s="17"/>
      <c r="C1155" s="17"/>
      <c r="D1155" s="18"/>
      <c r="E1155" s="18"/>
      <c r="F1155" s="17"/>
      <c r="G1155" s="18"/>
      <c r="H1155" s="7"/>
    </row>
    <row r="1156" spans="1:8" x14ac:dyDescent="0.25">
      <c r="A1156" s="17"/>
      <c r="B1156" s="17"/>
      <c r="C1156" s="17"/>
      <c r="D1156" s="18"/>
      <c r="E1156" s="18"/>
      <c r="G1156" s="18"/>
      <c r="H1156" s="7"/>
    </row>
    <row r="1157" spans="1:8" x14ac:dyDescent="0.25">
      <c r="A1157" s="17"/>
      <c r="B1157" s="17"/>
      <c r="C1157" s="17"/>
      <c r="D1157" s="18"/>
      <c r="E1157" s="18"/>
      <c r="F1157" s="17"/>
      <c r="G1157" s="18"/>
      <c r="H1157" s="7"/>
    </row>
    <row r="1158" spans="1:8" x14ac:dyDescent="0.25">
      <c r="A1158" s="17"/>
      <c r="B1158" s="17"/>
      <c r="C1158" s="17"/>
      <c r="D1158" s="18"/>
      <c r="E1158" s="18"/>
      <c r="G1158" s="18"/>
      <c r="H1158" s="7"/>
    </row>
    <row r="1159" spans="1:8" x14ac:dyDescent="0.25">
      <c r="A1159" s="17"/>
      <c r="B1159" s="17"/>
      <c r="C1159" s="17"/>
      <c r="D1159" s="18"/>
      <c r="E1159" s="18"/>
      <c r="G1159" s="18"/>
      <c r="H1159" s="7"/>
    </row>
    <row r="1160" spans="1:8" x14ac:dyDescent="0.25">
      <c r="A1160" s="17"/>
      <c r="B1160" s="17"/>
      <c r="C1160" s="17"/>
      <c r="D1160" s="18"/>
      <c r="E1160" s="18"/>
      <c r="G1160" s="18"/>
      <c r="H1160" s="7"/>
    </row>
    <row r="1161" spans="1:8" x14ac:dyDescent="0.25">
      <c r="A1161" s="17"/>
      <c r="B1161" s="17"/>
      <c r="C1161" s="17"/>
      <c r="D1161" s="18"/>
      <c r="E1161" s="18"/>
      <c r="G1161" s="18"/>
      <c r="H1161" s="7"/>
    </row>
    <row r="1162" spans="1:8" x14ac:dyDescent="0.25">
      <c r="A1162" s="17"/>
      <c r="B1162" s="17"/>
      <c r="C1162" s="17"/>
      <c r="D1162" s="18"/>
      <c r="E1162" s="18"/>
      <c r="G1162" s="18"/>
      <c r="H1162" s="7"/>
    </row>
    <row r="1163" spans="1:8" x14ac:dyDescent="0.25">
      <c r="A1163" s="17"/>
      <c r="B1163" s="17"/>
      <c r="C1163" s="17"/>
      <c r="D1163" s="18"/>
      <c r="E1163" s="18"/>
      <c r="F1163" s="17"/>
      <c r="G1163" s="18"/>
      <c r="H1163" s="7"/>
    </row>
    <row r="1164" spans="1:8" x14ac:dyDescent="0.25">
      <c r="A1164" s="17"/>
      <c r="B1164" s="17"/>
      <c r="C1164" s="17"/>
      <c r="D1164" s="18"/>
      <c r="E1164" s="18"/>
      <c r="F1164" s="17"/>
      <c r="G1164" s="18"/>
      <c r="H1164" s="7"/>
    </row>
    <row r="1165" spans="1:8" x14ac:dyDescent="0.25">
      <c r="A1165" s="17"/>
      <c r="B1165" s="17"/>
      <c r="C1165" s="17"/>
      <c r="D1165" s="18"/>
      <c r="E1165" s="18"/>
      <c r="F1165" s="17"/>
      <c r="G1165" s="18"/>
      <c r="H1165" s="7"/>
    </row>
    <row r="1166" spans="1:8" x14ac:dyDescent="0.25">
      <c r="A1166" s="17"/>
      <c r="B1166" s="17"/>
      <c r="C1166" s="17"/>
      <c r="D1166" s="18"/>
      <c r="E1166" s="18"/>
      <c r="F1166" s="17"/>
      <c r="G1166" s="18"/>
      <c r="H1166" s="7"/>
    </row>
    <row r="1167" spans="1:8" x14ac:dyDescent="0.25">
      <c r="A1167" s="17"/>
      <c r="B1167" s="17"/>
      <c r="C1167" s="17"/>
      <c r="D1167" s="18"/>
      <c r="E1167" s="18"/>
      <c r="F1167" s="17"/>
      <c r="G1167" s="18"/>
      <c r="H1167" s="7"/>
    </row>
    <row r="1168" spans="1:8" x14ac:dyDescent="0.25">
      <c r="A1168" s="17"/>
      <c r="B1168" s="17"/>
      <c r="C1168" s="17"/>
      <c r="D1168" s="18"/>
      <c r="E1168" s="18"/>
      <c r="F1168" s="17"/>
      <c r="G1168" s="18"/>
      <c r="H1168" s="7"/>
    </row>
    <row r="1169" spans="1:8" x14ac:dyDescent="0.25">
      <c r="A1169" s="17"/>
      <c r="B1169" s="17"/>
      <c r="C1169" s="17"/>
      <c r="D1169" s="18"/>
      <c r="E1169" s="18"/>
      <c r="F1169" s="17"/>
      <c r="G1169" s="18"/>
      <c r="H1169" s="7"/>
    </row>
    <row r="1170" spans="1:8" x14ac:dyDescent="0.25">
      <c r="A1170" s="17"/>
      <c r="B1170" s="17"/>
      <c r="C1170" s="17"/>
      <c r="D1170" s="18"/>
      <c r="E1170" s="18"/>
      <c r="F1170" s="17"/>
      <c r="G1170" s="18"/>
      <c r="H1170" s="7"/>
    </row>
    <row r="1171" spans="1:8" x14ac:dyDescent="0.25">
      <c r="A1171" s="17"/>
      <c r="B1171" s="17"/>
      <c r="C1171" s="17"/>
      <c r="D1171" s="18"/>
      <c r="E1171" s="18"/>
      <c r="G1171" s="18"/>
      <c r="H1171" s="7"/>
    </row>
    <row r="1172" spans="1:8" x14ac:dyDescent="0.25">
      <c r="A1172" s="17"/>
      <c r="B1172" s="17"/>
      <c r="C1172" s="17"/>
      <c r="D1172" s="18"/>
      <c r="E1172" s="18"/>
      <c r="G1172" s="18"/>
      <c r="H1172" s="7"/>
    </row>
    <row r="1173" spans="1:8" x14ac:dyDescent="0.25">
      <c r="A1173" s="17"/>
      <c r="B1173" s="17"/>
      <c r="C1173" s="17"/>
      <c r="D1173" s="18"/>
      <c r="E1173" s="18"/>
      <c r="F1173" s="17"/>
      <c r="G1173" s="18"/>
      <c r="H1173" s="7"/>
    </row>
    <row r="1174" spans="1:8" x14ac:dyDescent="0.25">
      <c r="A1174" s="17"/>
      <c r="B1174" s="17"/>
      <c r="C1174" s="17"/>
      <c r="D1174" s="18"/>
      <c r="E1174" s="18"/>
      <c r="F1174" s="17"/>
      <c r="G1174" s="18"/>
      <c r="H1174" s="7"/>
    </row>
    <row r="1175" spans="1:8" x14ac:dyDescent="0.25">
      <c r="A1175" s="17"/>
      <c r="B1175" s="17"/>
      <c r="C1175" s="17"/>
      <c r="D1175" s="18"/>
      <c r="E1175" s="18"/>
      <c r="G1175" s="18"/>
      <c r="H1175" s="7"/>
    </row>
    <row r="1176" spans="1:8" x14ac:dyDescent="0.25">
      <c r="A1176" s="17"/>
      <c r="B1176" s="17"/>
      <c r="C1176" s="17"/>
      <c r="D1176" s="18"/>
      <c r="E1176" s="18"/>
      <c r="F1176" s="17"/>
      <c r="G1176" s="18"/>
      <c r="H1176" s="7"/>
    </row>
    <row r="1177" spans="1:8" x14ac:dyDescent="0.25">
      <c r="A1177" s="17"/>
      <c r="B1177" s="17"/>
      <c r="C1177" s="17"/>
      <c r="D1177" s="18"/>
      <c r="E1177" s="18"/>
      <c r="F1177" s="17"/>
      <c r="G1177" s="18"/>
      <c r="H1177" s="7"/>
    </row>
    <row r="1178" spans="1:8" x14ac:dyDescent="0.25">
      <c r="A1178" s="17"/>
      <c r="B1178" s="17"/>
      <c r="C1178" s="17"/>
      <c r="D1178" s="18"/>
      <c r="E1178" s="18"/>
      <c r="G1178" s="18"/>
      <c r="H1178" s="7"/>
    </row>
    <row r="1179" spans="1:8" x14ac:dyDescent="0.25">
      <c r="A1179" s="17"/>
      <c r="B1179" s="17"/>
      <c r="C1179" s="17"/>
      <c r="D1179" s="18"/>
      <c r="E1179" s="18"/>
      <c r="G1179" s="18"/>
      <c r="H1179" s="7"/>
    </row>
    <row r="1180" spans="1:8" x14ac:dyDescent="0.25">
      <c r="A1180" s="17"/>
      <c r="B1180" s="17"/>
      <c r="C1180" s="17"/>
      <c r="D1180" s="18"/>
      <c r="E1180" s="18"/>
      <c r="F1180" s="17"/>
      <c r="G1180" s="18"/>
      <c r="H1180" s="7"/>
    </row>
    <row r="1181" spans="1:8" x14ac:dyDescent="0.25">
      <c r="A1181" s="17"/>
      <c r="B1181" s="17"/>
      <c r="C1181" s="17"/>
      <c r="D1181" s="18"/>
      <c r="E1181" s="18"/>
      <c r="G1181" s="18"/>
      <c r="H1181" s="7"/>
    </row>
    <row r="1182" spans="1:8" x14ac:dyDescent="0.25">
      <c r="A1182" s="17"/>
      <c r="B1182" s="17"/>
      <c r="C1182" s="17"/>
      <c r="D1182" s="18"/>
      <c r="E1182" s="18"/>
      <c r="F1182" s="17"/>
      <c r="G1182" s="18"/>
      <c r="H1182" s="7"/>
    </row>
    <row r="1183" spans="1:8" x14ac:dyDescent="0.25">
      <c r="A1183" s="17"/>
      <c r="B1183" s="17"/>
      <c r="C1183" s="17"/>
      <c r="D1183" s="18"/>
      <c r="E1183" s="18"/>
      <c r="G1183" s="18"/>
      <c r="H1183" s="7"/>
    </row>
    <row r="1184" spans="1:8" x14ac:dyDescent="0.25">
      <c r="A1184" s="17"/>
      <c r="B1184" s="17"/>
      <c r="C1184" s="17"/>
      <c r="D1184" s="18"/>
      <c r="E1184" s="18"/>
      <c r="G1184" s="18"/>
      <c r="H1184" s="7"/>
    </row>
    <row r="1185" spans="1:8" x14ac:dyDescent="0.25">
      <c r="A1185" s="17"/>
      <c r="B1185" s="17"/>
      <c r="C1185" s="17"/>
      <c r="D1185" s="18"/>
      <c r="E1185" s="18"/>
      <c r="G1185" s="18"/>
      <c r="H1185" s="7"/>
    </row>
    <row r="1186" spans="1:8" x14ac:dyDescent="0.25">
      <c r="A1186" s="17"/>
      <c r="B1186" s="17"/>
      <c r="C1186" s="17"/>
      <c r="D1186" s="18"/>
      <c r="E1186" s="18"/>
      <c r="G1186" s="18"/>
      <c r="H1186" s="7"/>
    </row>
    <row r="1187" spans="1:8" x14ac:dyDescent="0.25">
      <c r="H1187" s="7"/>
    </row>
    <row r="1188" spans="1:8" x14ac:dyDescent="0.25">
      <c r="H1188" s="7"/>
    </row>
    <row r="1189" spans="1:8" x14ac:dyDescent="0.25">
      <c r="H1189" s="7"/>
    </row>
    <row r="1190" spans="1:8" x14ac:dyDescent="0.25">
      <c r="H1190" s="7"/>
    </row>
    <row r="1191" spans="1:8" x14ac:dyDescent="0.25">
      <c r="H1191" s="7"/>
    </row>
    <row r="1192" spans="1:8" x14ac:dyDescent="0.25">
      <c r="H1192" s="7"/>
    </row>
    <row r="1193" spans="1:8" x14ac:dyDescent="0.25">
      <c r="H1193" s="7"/>
    </row>
    <row r="1194" spans="1:8" x14ac:dyDescent="0.25">
      <c r="H1194" s="7"/>
    </row>
    <row r="1195" spans="1:8" x14ac:dyDescent="0.25">
      <c r="H1195" s="7"/>
    </row>
    <row r="1196" spans="1:8" x14ac:dyDescent="0.25">
      <c r="H1196" s="7"/>
    </row>
    <row r="1197" spans="1:8" x14ac:dyDescent="0.25">
      <c r="H1197" s="7"/>
    </row>
    <row r="1198" spans="1:8" x14ac:dyDescent="0.25">
      <c r="H1198" s="7"/>
    </row>
    <row r="1199" spans="1:8" x14ac:dyDescent="0.25">
      <c r="H1199" s="7"/>
    </row>
    <row r="1200" spans="1:8" x14ac:dyDescent="0.25">
      <c r="H1200" s="7"/>
    </row>
    <row r="1201" spans="8:8" x14ac:dyDescent="0.25">
      <c r="H1201" s="7"/>
    </row>
    <row r="1202" spans="8:8" x14ac:dyDescent="0.25">
      <c r="H1202" s="7"/>
    </row>
    <row r="1203" spans="8:8" x14ac:dyDescent="0.25">
      <c r="H1203" s="7"/>
    </row>
    <row r="1204" spans="8:8" x14ac:dyDescent="0.25">
      <c r="H1204" s="7"/>
    </row>
    <row r="1205" spans="8:8" x14ac:dyDescent="0.25">
      <c r="H1205" s="7"/>
    </row>
    <row r="1206" spans="8:8" x14ac:dyDescent="0.25">
      <c r="H1206" s="7"/>
    </row>
    <row r="1207" spans="8:8" x14ac:dyDescent="0.25">
      <c r="H1207" s="7"/>
    </row>
    <row r="1208" spans="8:8" x14ac:dyDescent="0.25">
      <c r="H1208" s="7"/>
    </row>
    <row r="1209" spans="8:8" x14ac:dyDescent="0.25">
      <c r="H1209" s="7"/>
    </row>
    <row r="1210" spans="8:8" x14ac:dyDescent="0.25">
      <c r="H1210" s="7"/>
    </row>
    <row r="1211" spans="8:8" x14ac:dyDescent="0.25">
      <c r="H1211" s="7"/>
    </row>
    <row r="1212" spans="8:8" x14ac:dyDescent="0.25">
      <c r="H1212" s="7"/>
    </row>
    <row r="1213" spans="8:8" x14ac:dyDescent="0.25">
      <c r="H1213" s="7"/>
    </row>
    <row r="1214" spans="8:8" x14ac:dyDescent="0.25">
      <c r="H1214" s="7"/>
    </row>
    <row r="1215" spans="8:8" x14ac:dyDescent="0.25">
      <c r="H1215" s="7"/>
    </row>
    <row r="1216" spans="8:8" x14ac:dyDescent="0.25">
      <c r="H1216" s="7"/>
    </row>
    <row r="1217" spans="8:8" x14ac:dyDescent="0.25">
      <c r="H1217" s="7"/>
    </row>
    <row r="1218" spans="8:8" x14ac:dyDescent="0.25">
      <c r="H1218" s="7"/>
    </row>
    <row r="1219" spans="8:8" x14ac:dyDescent="0.25">
      <c r="H1219" s="7"/>
    </row>
    <row r="1220" spans="8:8" x14ac:dyDescent="0.25">
      <c r="H1220" s="7"/>
    </row>
    <row r="1221" spans="8:8" x14ac:dyDescent="0.25">
      <c r="H1221" s="7"/>
    </row>
    <row r="1222" spans="8:8" x14ac:dyDescent="0.25">
      <c r="H1222" s="7"/>
    </row>
    <row r="1223" spans="8:8" x14ac:dyDescent="0.25">
      <c r="H1223" s="7"/>
    </row>
    <row r="1224" spans="8:8" x14ac:dyDescent="0.25">
      <c r="H1224" s="7"/>
    </row>
    <row r="1225" spans="8:8" x14ac:dyDescent="0.25">
      <c r="H1225" s="7"/>
    </row>
    <row r="1226" spans="8:8" x14ac:dyDescent="0.25">
      <c r="H1226" s="7"/>
    </row>
    <row r="1227" spans="8:8" x14ac:dyDescent="0.25">
      <c r="H1227" s="7"/>
    </row>
    <row r="1228" spans="8:8" x14ac:dyDescent="0.25">
      <c r="H1228" s="7"/>
    </row>
    <row r="1229" spans="8:8" x14ac:dyDescent="0.25">
      <c r="H1229" s="7"/>
    </row>
    <row r="1230" spans="8:8" x14ac:dyDescent="0.25">
      <c r="H1230" s="7"/>
    </row>
    <row r="1231" spans="8:8" x14ac:dyDescent="0.25">
      <c r="H1231" s="7"/>
    </row>
    <row r="1232" spans="8:8" x14ac:dyDescent="0.25">
      <c r="H1232" s="7"/>
    </row>
    <row r="1233" spans="8:8" x14ac:dyDescent="0.25">
      <c r="H1233" s="7"/>
    </row>
    <row r="1234" spans="8:8" x14ac:dyDescent="0.25">
      <c r="H1234" s="7"/>
    </row>
    <row r="1235" spans="8:8" x14ac:dyDescent="0.25">
      <c r="H1235" s="7"/>
    </row>
    <row r="1236" spans="8:8" x14ac:dyDescent="0.25">
      <c r="H1236" s="7"/>
    </row>
    <row r="1237" spans="8:8" x14ac:dyDescent="0.25">
      <c r="H1237" s="7"/>
    </row>
    <row r="1238" spans="8:8" x14ac:dyDescent="0.25">
      <c r="H1238" s="7"/>
    </row>
    <row r="1239" spans="8:8" x14ac:dyDescent="0.25">
      <c r="H1239" s="7"/>
    </row>
    <row r="1240" spans="8:8" x14ac:dyDescent="0.25">
      <c r="H1240" s="7"/>
    </row>
    <row r="1241" spans="8:8" x14ac:dyDescent="0.25">
      <c r="H1241" s="7"/>
    </row>
    <row r="1242" spans="8:8" x14ac:dyDescent="0.25">
      <c r="H1242" s="7"/>
    </row>
    <row r="1243" spans="8:8" x14ac:dyDescent="0.25">
      <c r="H1243" s="7"/>
    </row>
    <row r="1244" spans="8:8" x14ac:dyDescent="0.25">
      <c r="H1244" s="7"/>
    </row>
    <row r="1245" spans="8:8" x14ac:dyDescent="0.25">
      <c r="H1245" s="7"/>
    </row>
    <row r="1246" spans="8:8" x14ac:dyDescent="0.25">
      <c r="H1246" s="7"/>
    </row>
    <row r="1247" spans="8:8" x14ac:dyDescent="0.25">
      <c r="H1247" s="7"/>
    </row>
    <row r="1248" spans="8:8" x14ac:dyDescent="0.25">
      <c r="H1248" s="7"/>
    </row>
    <row r="1249" spans="8:8" x14ac:dyDescent="0.25">
      <c r="H1249" s="7"/>
    </row>
    <row r="1250" spans="8:8" x14ac:dyDescent="0.25">
      <c r="H1250" s="7"/>
    </row>
    <row r="1251" spans="8:8" x14ac:dyDescent="0.25">
      <c r="H1251" s="7"/>
    </row>
  </sheetData>
  <sortState xmlns:xlrd2="http://schemas.microsoft.com/office/spreadsheetml/2017/richdata2" ref="A2:G1251">
    <sortCondition ref="A2:A1251"/>
  </sortState>
  <mergeCells count="5">
    <mergeCell ref="K3:L3"/>
    <mergeCell ref="P3:Q3"/>
    <mergeCell ref="P19:Q19"/>
    <mergeCell ref="S3:T3"/>
    <mergeCell ref="K38:L38"/>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6B2CF-2994-4AF3-93B4-0A541F76BA8E}">
  <sheetPr>
    <tabColor theme="7" tint="0.79998168889431442"/>
  </sheetPr>
  <dimension ref="A6:F45"/>
  <sheetViews>
    <sheetView topLeftCell="A19" workbookViewId="0">
      <selection activeCell="F43" sqref="F43"/>
    </sheetView>
  </sheetViews>
  <sheetFormatPr defaultRowHeight="15" x14ac:dyDescent="0.25"/>
  <cols>
    <col min="1" max="1" width="16.5703125" bestFit="1" customWidth="1"/>
  </cols>
  <sheetData>
    <row r="6" spans="1:6" x14ac:dyDescent="0.25">
      <c r="A6" s="77" t="s">
        <v>1709</v>
      </c>
      <c r="B6" s="77" t="s">
        <v>50</v>
      </c>
      <c r="F6" t="s">
        <v>1719</v>
      </c>
    </row>
    <row r="7" spans="1:6" x14ac:dyDescent="0.25">
      <c r="A7" s="77">
        <v>2006</v>
      </c>
      <c r="B7" s="77">
        <v>410</v>
      </c>
    </row>
    <row r="8" spans="1:6" x14ac:dyDescent="0.25">
      <c r="A8" s="77">
        <v>2007</v>
      </c>
      <c r="B8" s="77">
        <v>413</v>
      </c>
      <c r="F8" s="102">
        <v>3</v>
      </c>
    </row>
    <row r="9" spans="1:6" x14ac:dyDescent="0.25">
      <c r="A9" s="77">
        <v>2008</v>
      </c>
      <c r="B9" s="77">
        <v>416</v>
      </c>
      <c r="F9" s="102">
        <v>3</v>
      </c>
    </row>
    <row r="10" spans="1:6" x14ac:dyDescent="0.25">
      <c r="A10" s="77">
        <v>2009</v>
      </c>
      <c r="B10" s="77">
        <v>422</v>
      </c>
      <c r="F10" s="102">
        <v>6</v>
      </c>
    </row>
    <row r="11" spans="1:6" x14ac:dyDescent="0.25">
      <c r="A11" s="77">
        <v>2010</v>
      </c>
      <c r="B11" s="77">
        <v>435</v>
      </c>
      <c r="F11" s="102">
        <v>13</v>
      </c>
    </row>
    <row r="12" spans="1:6" x14ac:dyDescent="0.25">
      <c r="A12" s="77">
        <v>2011</v>
      </c>
      <c r="B12" s="77">
        <v>408</v>
      </c>
      <c r="F12" s="105">
        <v>-27</v>
      </c>
    </row>
    <row r="13" spans="1:6" x14ac:dyDescent="0.25">
      <c r="A13" s="77">
        <v>2012</v>
      </c>
      <c r="B13" s="77">
        <v>378</v>
      </c>
      <c r="F13" s="105">
        <v>-30</v>
      </c>
    </row>
    <row r="14" spans="1:6" x14ac:dyDescent="0.25">
      <c r="A14" s="77">
        <v>2013</v>
      </c>
      <c r="B14" s="77">
        <v>324</v>
      </c>
      <c r="F14" s="105">
        <v>-54</v>
      </c>
    </row>
    <row r="15" spans="1:6" x14ac:dyDescent="0.25">
      <c r="A15" s="77">
        <v>2014</v>
      </c>
      <c r="B15" s="77">
        <v>280</v>
      </c>
      <c r="F15" s="105">
        <v>-44</v>
      </c>
    </row>
    <row r="16" spans="1:6" x14ac:dyDescent="0.25">
      <c r="A16" s="77">
        <v>2015</v>
      </c>
      <c r="B16" s="77">
        <v>285</v>
      </c>
      <c r="F16" s="102">
        <v>5</v>
      </c>
    </row>
    <row r="17" spans="1:6" x14ac:dyDescent="0.25">
      <c r="A17" s="77">
        <v>2016</v>
      </c>
      <c r="B17" s="77">
        <v>294</v>
      </c>
      <c r="F17" s="102">
        <v>9</v>
      </c>
    </row>
    <row r="18" spans="1:6" x14ac:dyDescent="0.25">
      <c r="A18" s="77">
        <v>2017</v>
      </c>
      <c r="B18" s="77">
        <v>290</v>
      </c>
      <c r="F18" s="105">
        <v>-4</v>
      </c>
    </row>
    <row r="19" spans="1:6" x14ac:dyDescent="0.25">
      <c r="A19" s="77">
        <v>2018</v>
      </c>
      <c r="B19" s="77">
        <v>285</v>
      </c>
      <c r="F19" s="105">
        <v>-5</v>
      </c>
    </row>
    <row r="20" spans="1:6" x14ac:dyDescent="0.25">
      <c r="A20" s="77">
        <v>2019</v>
      </c>
      <c r="B20" s="77">
        <v>284</v>
      </c>
      <c r="F20" s="105">
        <v>-1</v>
      </c>
    </row>
    <row r="21" spans="1:6" x14ac:dyDescent="0.25">
      <c r="A21" s="77">
        <v>2020</v>
      </c>
      <c r="B21" s="77">
        <v>280</v>
      </c>
      <c r="F21" s="105">
        <v>-4</v>
      </c>
    </row>
    <row r="22" spans="1:6" x14ac:dyDescent="0.25">
      <c r="A22" s="77">
        <v>2021</v>
      </c>
      <c r="B22" s="77">
        <v>300</v>
      </c>
      <c r="F22" s="103">
        <v>20</v>
      </c>
    </row>
    <row r="23" spans="1:6" x14ac:dyDescent="0.25">
      <c r="A23" s="77">
        <v>2022</v>
      </c>
      <c r="B23" s="77">
        <v>261</v>
      </c>
      <c r="F23" s="104">
        <v>-39</v>
      </c>
    </row>
    <row r="24" spans="1:6" x14ac:dyDescent="0.25">
      <c r="A24" s="77">
        <v>2023</v>
      </c>
      <c r="B24" s="77">
        <v>263</v>
      </c>
      <c r="F24" s="103">
        <v>2</v>
      </c>
    </row>
    <row r="25" spans="1:6" x14ac:dyDescent="0.25">
      <c r="A25" s="77">
        <v>2024</v>
      </c>
      <c r="B25" s="77">
        <v>270</v>
      </c>
      <c r="F25" s="103">
        <v>7</v>
      </c>
    </row>
    <row r="26" spans="1:6" x14ac:dyDescent="0.25">
      <c r="A26" s="77">
        <v>2025</v>
      </c>
      <c r="B26" s="77">
        <v>245</v>
      </c>
      <c r="F26" s="104">
        <v>-25</v>
      </c>
    </row>
    <row r="27" spans="1:6" x14ac:dyDescent="0.25">
      <c r="A27" s="77"/>
      <c r="B27" s="77"/>
      <c r="F27" s="101"/>
    </row>
    <row r="28" spans="1:6" x14ac:dyDescent="0.25">
      <c r="A28" s="77" t="s">
        <v>1708</v>
      </c>
      <c r="B28" s="77" t="s">
        <v>50</v>
      </c>
      <c r="C28" s="77" t="s">
        <v>1706</v>
      </c>
      <c r="D28" s="77" t="s">
        <v>1705</v>
      </c>
      <c r="F28" s="101"/>
    </row>
    <row r="29" spans="1:6" x14ac:dyDescent="0.25">
      <c r="A29" s="78">
        <v>44743</v>
      </c>
      <c r="B29" s="77">
        <f>C29+D29</f>
        <v>276</v>
      </c>
      <c r="C29" s="77">
        <v>145</v>
      </c>
      <c r="D29" s="77">
        <v>131</v>
      </c>
      <c r="F29" s="101"/>
    </row>
    <row r="30" spans="1:6" x14ac:dyDescent="0.25">
      <c r="A30" s="78">
        <v>44774</v>
      </c>
      <c r="B30" s="77">
        <f>C30+D30</f>
        <v>277</v>
      </c>
      <c r="C30" s="77">
        <v>143</v>
      </c>
      <c r="D30" s="77">
        <v>134</v>
      </c>
      <c r="F30" s="101"/>
    </row>
    <row r="31" spans="1:6" x14ac:dyDescent="0.25">
      <c r="A31" s="78">
        <v>44866</v>
      </c>
      <c r="B31" s="77">
        <f t="shared" ref="B31:B41" si="0">C31+D31</f>
        <v>265</v>
      </c>
      <c r="C31" s="77">
        <v>135</v>
      </c>
      <c r="D31" s="77">
        <v>130</v>
      </c>
      <c r="F31" s="101"/>
    </row>
    <row r="32" spans="1:6" x14ac:dyDescent="0.25">
      <c r="A32" s="78">
        <v>44896</v>
      </c>
      <c r="B32" s="77">
        <f t="shared" si="0"/>
        <v>261</v>
      </c>
      <c r="C32" s="77">
        <v>131</v>
      </c>
      <c r="D32" s="77">
        <v>130</v>
      </c>
      <c r="F32" s="101"/>
    </row>
    <row r="33" spans="1:6" x14ac:dyDescent="0.25">
      <c r="A33" s="78">
        <v>45017</v>
      </c>
      <c r="B33" s="77">
        <f t="shared" si="0"/>
        <v>260</v>
      </c>
      <c r="C33" s="77">
        <v>130</v>
      </c>
      <c r="D33" s="77">
        <v>130</v>
      </c>
      <c r="F33" s="101"/>
    </row>
    <row r="34" spans="1:6" x14ac:dyDescent="0.25">
      <c r="A34" s="78">
        <v>45108</v>
      </c>
      <c r="B34" s="77">
        <f t="shared" si="0"/>
        <v>257</v>
      </c>
      <c r="C34" s="77">
        <v>127</v>
      </c>
      <c r="D34" s="77">
        <v>130</v>
      </c>
      <c r="F34" s="101"/>
    </row>
    <row r="35" spans="1:6" x14ac:dyDescent="0.25">
      <c r="A35" s="78">
        <v>45170</v>
      </c>
      <c r="B35" s="77">
        <f t="shared" si="0"/>
        <v>263</v>
      </c>
      <c r="C35" s="77">
        <v>133</v>
      </c>
      <c r="D35" s="77">
        <v>130</v>
      </c>
      <c r="F35" s="101"/>
    </row>
    <row r="36" spans="1:6" x14ac:dyDescent="0.25">
      <c r="A36" s="78">
        <v>45292</v>
      </c>
      <c r="B36" s="77">
        <f t="shared" si="0"/>
        <v>259</v>
      </c>
      <c r="C36" s="77">
        <v>128</v>
      </c>
      <c r="D36" s="77">
        <v>131</v>
      </c>
      <c r="F36" s="101"/>
    </row>
    <row r="37" spans="1:6" x14ac:dyDescent="0.25">
      <c r="A37" s="78">
        <v>45352</v>
      </c>
      <c r="B37" s="77">
        <f t="shared" si="0"/>
        <v>261</v>
      </c>
      <c r="C37" s="77">
        <v>129</v>
      </c>
      <c r="D37" s="77">
        <v>132</v>
      </c>
      <c r="F37" s="101"/>
    </row>
    <row r="38" spans="1:6" x14ac:dyDescent="0.25">
      <c r="A38" s="78">
        <v>45566</v>
      </c>
      <c r="B38" s="77">
        <f t="shared" si="0"/>
        <v>270</v>
      </c>
      <c r="C38" s="77">
        <v>135</v>
      </c>
      <c r="D38" s="77">
        <v>135</v>
      </c>
      <c r="F38" s="101"/>
    </row>
    <row r="39" spans="1:6" x14ac:dyDescent="0.25">
      <c r="A39" s="78">
        <v>45658</v>
      </c>
      <c r="B39" s="77">
        <f t="shared" si="0"/>
        <v>269</v>
      </c>
      <c r="C39" s="77">
        <v>134</v>
      </c>
      <c r="D39" s="77">
        <v>135</v>
      </c>
      <c r="F39" s="101"/>
    </row>
    <row r="40" spans="1:6" x14ac:dyDescent="0.25">
      <c r="A40" s="78">
        <v>45689</v>
      </c>
      <c r="B40" s="77">
        <f t="shared" si="0"/>
        <v>268</v>
      </c>
      <c r="C40" s="77">
        <v>134</v>
      </c>
      <c r="D40" s="77">
        <v>134</v>
      </c>
      <c r="F40" s="101"/>
    </row>
    <row r="41" spans="1:6" x14ac:dyDescent="0.25">
      <c r="A41" s="78">
        <v>45748</v>
      </c>
      <c r="B41" s="77">
        <f t="shared" si="0"/>
        <v>255</v>
      </c>
      <c r="C41" s="77">
        <v>129</v>
      </c>
      <c r="D41" s="77">
        <v>126</v>
      </c>
      <c r="F41" s="101"/>
    </row>
    <row r="42" spans="1:6" x14ac:dyDescent="0.25">
      <c r="A42" s="78">
        <v>45839</v>
      </c>
      <c r="B42" s="77">
        <f t="shared" ref="B42" si="1">C42+D42</f>
        <v>251</v>
      </c>
      <c r="C42" s="77">
        <v>127</v>
      </c>
      <c r="D42" s="77">
        <v>124</v>
      </c>
      <c r="F42" s="101"/>
    </row>
    <row r="43" spans="1:6" x14ac:dyDescent="0.25">
      <c r="A43" s="78">
        <v>45901</v>
      </c>
      <c r="B43" s="77">
        <v>253</v>
      </c>
      <c r="C43" s="77">
        <v>131</v>
      </c>
      <c r="D43" s="77">
        <v>122</v>
      </c>
    </row>
    <row r="44" spans="1:6" x14ac:dyDescent="0.25">
      <c r="A44" s="78">
        <v>45992</v>
      </c>
      <c r="B44" s="77">
        <v>245</v>
      </c>
      <c r="C44" s="77">
        <v>128</v>
      </c>
      <c r="D44" s="77">
        <v>117</v>
      </c>
    </row>
    <row r="45" spans="1:6" x14ac:dyDescent="0.25">
      <c r="A45" s="78">
        <v>46054</v>
      </c>
      <c r="B45" s="77">
        <v>247</v>
      </c>
      <c r="C45" s="77">
        <v>132</v>
      </c>
      <c r="D45" s="77">
        <v>115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Active All</vt:lpstr>
      <vt:lpstr>Tenure All</vt:lpstr>
      <vt:lpstr>All CSA Members</vt:lpstr>
      <vt:lpstr>All USA Members</vt:lpstr>
      <vt:lpstr>Historical Numbers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Blake Strickler</dc:creator>
  <cp:lastModifiedBy>Blake Strickler</cp:lastModifiedBy>
  <dcterms:created xsi:type="dcterms:W3CDTF">2025-02-09T04:50:00Z</dcterms:created>
  <dcterms:modified xsi:type="dcterms:W3CDTF">2026-01-31T02:04:46Z</dcterms:modified>
</cp:coreProperties>
</file>